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2"/>
  </bookViews>
  <sheets>
    <sheet name="2. Lauf" sheetId="1" r:id="rId1"/>
    <sheet name="1. Lauf" sheetId="2" r:id="rId2"/>
    <sheet name="Finale" sheetId="3" r:id="rId3"/>
  </sheets>
  <definedNames/>
  <calcPr fullCalcOnLoad="1"/>
</workbook>
</file>

<file path=xl/sharedStrings.xml><?xml version="1.0" encoding="utf-8"?>
<sst xmlns="http://schemas.openxmlformats.org/spreadsheetml/2006/main" count="649" uniqueCount="187">
  <si>
    <t>FINALE</t>
  </si>
  <si>
    <t>Junioren</t>
  </si>
  <si>
    <t>N S F</t>
  </si>
  <si>
    <t>Bartel Dustin</t>
  </si>
  <si>
    <t>SBC Ten Pins</t>
  </si>
  <si>
    <t>1. JBC 66</t>
  </si>
  <si>
    <t>R - Füchse</t>
  </si>
  <si>
    <t>Baille Alexander</t>
  </si>
  <si>
    <t>C B F B</t>
  </si>
  <si>
    <t>Rabe Sebastian</t>
  </si>
  <si>
    <t>Bowlhouse 2001</t>
  </si>
  <si>
    <t>Rabe Alexander</t>
  </si>
  <si>
    <t>m A - Jugend</t>
  </si>
  <si>
    <t>Easy Bowling</t>
  </si>
  <si>
    <t>Drevenstedt Frank</t>
  </si>
  <si>
    <t>Stengel Jean</t>
  </si>
  <si>
    <t>Kietz Bowler Marzahn</t>
  </si>
  <si>
    <t>Gutsche Dennis</t>
  </si>
  <si>
    <t>Göpfert Peer</t>
  </si>
  <si>
    <t>BBC Lichtenberg</t>
  </si>
  <si>
    <t>Kliesch Benjamin</t>
  </si>
  <si>
    <t>Koslowski Carsten</t>
  </si>
  <si>
    <t>BBC Preußen 94</t>
  </si>
  <si>
    <t>Kondrot Florian</t>
  </si>
  <si>
    <t>JBF 2000</t>
  </si>
  <si>
    <t>Brandt Dennis</t>
  </si>
  <si>
    <t>Ehmke Christopher</t>
  </si>
  <si>
    <t>Weller Robert</t>
  </si>
  <si>
    <t>Heil Norman</t>
  </si>
  <si>
    <t>Wolff Christian</t>
  </si>
  <si>
    <t>Münze Adrian</t>
  </si>
  <si>
    <t>Zeßin Daniela</t>
  </si>
  <si>
    <t>Below Christoph</t>
  </si>
  <si>
    <t>Wunsch Andreas</t>
  </si>
  <si>
    <t>Jungen Sebastian</t>
  </si>
  <si>
    <t>m B - Jugend</t>
  </si>
  <si>
    <t>Obst Sascha</t>
  </si>
  <si>
    <t>Höftmann Timo</t>
  </si>
  <si>
    <t>Easy Bowling SG</t>
  </si>
  <si>
    <t>Markert Steven</t>
  </si>
  <si>
    <t>Will Sebastian</t>
  </si>
  <si>
    <t>Gerresheim Johannes</t>
  </si>
  <si>
    <t>Härtel Daniel</t>
  </si>
  <si>
    <t>Deilitz Jan</t>
  </si>
  <si>
    <t>Los Diablos</t>
  </si>
  <si>
    <t>Hämmerling Stephan</t>
  </si>
  <si>
    <t>Janowsky Jan</t>
  </si>
  <si>
    <t>Hamerla Jens</t>
  </si>
  <si>
    <t>Nest Alexander</t>
  </si>
  <si>
    <t>Skodzik Fabian</t>
  </si>
  <si>
    <t>Demerci David</t>
  </si>
  <si>
    <t>Brandt Timo</t>
  </si>
  <si>
    <t>Piotrowski Daniel</t>
  </si>
  <si>
    <t>Beug Miguel</t>
  </si>
  <si>
    <t>w A - Jugend</t>
  </si>
  <si>
    <t>Merkel Stephanie</t>
  </si>
  <si>
    <t>Rozek Jennifer</t>
  </si>
  <si>
    <t>Schnurrbusch Juliane</t>
  </si>
  <si>
    <t>Pudwell Jessica</t>
  </si>
  <si>
    <t>Sahlmann Sabrina</t>
  </si>
  <si>
    <t>w B - Jugend</t>
  </si>
  <si>
    <t>Brieger Janine</t>
  </si>
  <si>
    <t>Getzkow Juliana</t>
  </si>
  <si>
    <t>Büch Mandy</t>
  </si>
  <si>
    <t>Brieger Jessica</t>
  </si>
  <si>
    <t xml:space="preserve">2. Lauf     Nordbowling        21.6.2003 </t>
  </si>
  <si>
    <t xml:space="preserve">1. Lauf     Südbowling          7./ 14.6.2003  </t>
  </si>
  <si>
    <t>3. Lauf       Hasenheide        28.6.2003</t>
  </si>
  <si>
    <t>Petersen Saskia</t>
  </si>
  <si>
    <t>Rauschenberger Alexander</t>
  </si>
  <si>
    <t>Ruppelt Norman</t>
  </si>
  <si>
    <t>Brandt Sascha</t>
  </si>
  <si>
    <t>Steinwerth Sascha</t>
  </si>
  <si>
    <t>Kubatz Markus</t>
  </si>
  <si>
    <t>Stephan Pierre</t>
  </si>
  <si>
    <t>Weber Morten</t>
  </si>
  <si>
    <t>Schumacher Tim</t>
  </si>
  <si>
    <t>Jankowitz Kevin</t>
  </si>
  <si>
    <t>Hanewald Alexander</t>
  </si>
  <si>
    <t>Puhle Hendrik</t>
  </si>
  <si>
    <t>Getzkow Pascal</t>
  </si>
  <si>
    <t>Warmann Sammy</t>
  </si>
  <si>
    <t>Meinke Henrik</t>
  </si>
  <si>
    <t>Janke Robin</t>
  </si>
  <si>
    <t>Meiritz Cristian</t>
  </si>
  <si>
    <t>Strenger Norman</t>
  </si>
  <si>
    <t>B1 Bowler Schöneiche</t>
  </si>
  <si>
    <t>Schrutek kevin</t>
  </si>
  <si>
    <t>Schatz Maximilian</t>
  </si>
  <si>
    <t>Gorski Johannes</t>
  </si>
  <si>
    <t>Bennek dennies</t>
  </si>
  <si>
    <t>Witschonke Tom</t>
  </si>
  <si>
    <t>Schwochow Simone</t>
  </si>
  <si>
    <t>Quelle</t>
  </si>
  <si>
    <t>Wendt Franziska</t>
  </si>
  <si>
    <t>Helinski Madeleine</t>
  </si>
  <si>
    <t>Becker Sandra</t>
  </si>
  <si>
    <t>Gayko Janin</t>
  </si>
  <si>
    <t>Gayko Aileen</t>
  </si>
  <si>
    <t>Wolfram Dominik</t>
  </si>
  <si>
    <t>Sadatzki Mandy</t>
  </si>
  <si>
    <t>Juniorinnen</t>
  </si>
  <si>
    <t>Rega Annette</t>
  </si>
  <si>
    <t>Paschke Sabrina</t>
  </si>
  <si>
    <t>E.M. FVB</t>
  </si>
  <si>
    <t>Wiedecke Jessica</t>
  </si>
  <si>
    <t>AMF 68 Steglitz</t>
  </si>
  <si>
    <t>Hermann Stefanie</t>
  </si>
  <si>
    <t>Gedies Bibiane</t>
  </si>
  <si>
    <t>Schulz Katleen</t>
  </si>
  <si>
    <t>Facius Steffi</t>
  </si>
  <si>
    <t>Wersing Claudia</t>
  </si>
  <si>
    <t>Helm Daniela</t>
  </si>
  <si>
    <t>R-Füchse</t>
  </si>
  <si>
    <t>Matz Sandra</t>
  </si>
  <si>
    <t>de Voß Jennifer</t>
  </si>
  <si>
    <t>Engelmann Nicole</t>
  </si>
  <si>
    <t>Preuß Katharina</t>
  </si>
  <si>
    <t>Beuthner Laura</t>
  </si>
  <si>
    <t>BA Wedding</t>
  </si>
  <si>
    <t>Hulsch Tina</t>
  </si>
  <si>
    <t>BSRK 1883</t>
  </si>
  <si>
    <t>Herzmann Sabrina</t>
  </si>
  <si>
    <t>Herzmann Vanessa</t>
  </si>
  <si>
    <t>Urbscheid Jennifer</t>
  </si>
  <si>
    <t>Baade Marco</t>
  </si>
  <si>
    <t>Braun Holger</t>
  </si>
  <si>
    <t>Riegel Sven</t>
  </si>
  <si>
    <t xml:space="preserve">Friedrich Dustin </t>
  </si>
  <si>
    <t>Issa Yasin</t>
  </si>
  <si>
    <t>Schurig Mathias</t>
  </si>
  <si>
    <t>Moritz Alexander</t>
  </si>
  <si>
    <t>Moritz Marcel</t>
  </si>
  <si>
    <t>Müller Carsten</t>
  </si>
  <si>
    <t>Tobis Enrico</t>
  </si>
  <si>
    <t>Doering Tobias</t>
  </si>
  <si>
    <t>Patzer Patrick</t>
  </si>
  <si>
    <t>Papke marco</t>
  </si>
  <si>
    <t>Mann Patrick</t>
  </si>
  <si>
    <t>König Timo</t>
  </si>
  <si>
    <t>Heilgermann Vanessa</t>
  </si>
  <si>
    <t>Heilgermann Victor</t>
  </si>
  <si>
    <t>Heilgermann Vinzent</t>
  </si>
  <si>
    <t>Eisenhut Rouwen</t>
  </si>
  <si>
    <t>Brock Martin</t>
  </si>
  <si>
    <t>Helm Stefanie</t>
  </si>
  <si>
    <t>Bothmann Janine</t>
  </si>
  <si>
    <t>Patzer Sabrina</t>
  </si>
  <si>
    <t>Keller Melik</t>
  </si>
  <si>
    <t>Kruppa Kevin</t>
  </si>
  <si>
    <t>Dank Marcel</t>
  </si>
  <si>
    <t>Hopfe Christopher</t>
  </si>
  <si>
    <t>Krause Patrick</t>
  </si>
  <si>
    <t>Kubik Stven</t>
  </si>
  <si>
    <t>Schulze Christopher</t>
  </si>
  <si>
    <t>Preis Philip</t>
  </si>
  <si>
    <t>Scholl Dominik</t>
  </si>
  <si>
    <t>Borsch Marcel</t>
  </si>
  <si>
    <t>Jäger jens</t>
  </si>
  <si>
    <t>Herold Peter</t>
  </si>
  <si>
    <t>Schutte Julian</t>
  </si>
  <si>
    <t>Damm Nicolas</t>
  </si>
  <si>
    <t>Sebralla Felix</t>
  </si>
  <si>
    <t>Sudden Strikes SG</t>
  </si>
  <si>
    <t>Reichow Christoph</t>
  </si>
  <si>
    <t>Schimmelpfennig Tobias</t>
  </si>
  <si>
    <t>Bednarz Marius</t>
  </si>
  <si>
    <t>Stapelfeld Rudi</t>
  </si>
  <si>
    <t>Richter Torsten</t>
  </si>
  <si>
    <t>Piur Jane</t>
  </si>
  <si>
    <t>Roisch martin</t>
  </si>
  <si>
    <t>Karst Philip</t>
  </si>
  <si>
    <t>Bojahr Kevin</t>
  </si>
  <si>
    <t xml:space="preserve"> </t>
  </si>
  <si>
    <t>Jean Stengel erreichte beim 2. Lauf zur Berliner Triomeisterschaft</t>
  </si>
  <si>
    <t>seinen ersten  300, herzlichen Glückwunsch dazu !</t>
  </si>
  <si>
    <t>Roisch Martin</t>
  </si>
  <si>
    <t>3. Lauf  28.6.2003   10 Uhr Hasenheide</t>
  </si>
  <si>
    <t>3. Lauf  28.6.2003  10 Uhr  Hasenheide</t>
  </si>
  <si>
    <t>3. Lauf   28.6.2003  Hasenheide   10  Uhr</t>
  </si>
  <si>
    <t>3. Lauf   28.6.2003   12 Uhr 30   Hasenheide</t>
  </si>
  <si>
    <t>König Nico</t>
  </si>
  <si>
    <t>Wojtuszko Filip</t>
  </si>
  <si>
    <t>Arp Niels</t>
  </si>
  <si>
    <t>3. Lauf  28.6.2003   10 Uhr  Hasenheide</t>
  </si>
  <si>
    <t>Schmidt Stefanie</t>
  </si>
  <si>
    <t>3. Lauf  28.6.2003  12 Uhr 30  Hasenheide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</si>
</sst>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9</xdr:col>
      <xdr:colOff>295275</xdr:colOff>
      <xdr:row>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5725" y="0"/>
          <a:ext cx="5505450" cy="14287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JUGENDTRIO 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9</xdr:col>
      <xdr:colOff>295275</xdr:colOff>
      <xdr:row>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5725" y="0"/>
          <a:ext cx="5505450" cy="14287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JUGENDTRIO 2003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9</xdr:col>
      <xdr:colOff>295275</xdr:colOff>
      <xdr:row>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5725" y="0"/>
          <a:ext cx="5505450" cy="14287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JUGENDTRIO 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255"/>
  <sheetViews>
    <sheetView workbookViewId="0" topLeftCell="A139">
      <selection activeCell="A159" sqref="A159:J161"/>
    </sheetView>
  </sheetViews>
  <sheetFormatPr defaultColWidth="11.421875" defaultRowHeight="12.75"/>
  <cols>
    <col min="1" max="1" width="3.28125" style="1" bestFit="1" customWidth="1"/>
    <col min="2" max="2" width="21.7109375" style="2" customWidth="1"/>
    <col min="3" max="3" width="20.7109375" style="2" customWidth="1"/>
    <col min="4" max="6" width="5.7109375" style="2" customWidth="1"/>
    <col min="7" max="7" width="3.7109375" style="2" customWidth="1"/>
    <col min="8" max="8" width="5.57421875" style="2" bestFit="1" customWidth="1"/>
    <col min="9" max="9" width="7.28125" style="2" bestFit="1" customWidth="1"/>
    <col min="10" max="10" width="6.7109375" style="2" bestFit="1" customWidth="1"/>
  </cols>
  <sheetData>
    <row r="9" ht="15.75">
      <c r="B9" s="2" t="s">
        <v>66</v>
      </c>
    </row>
    <row r="10" ht="15.75">
      <c r="B10" s="2" t="s">
        <v>65</v>
      </c>
    </row>
    <row r="11" spans="2:4" ht="15.75">
      <c r="B11" s="2" t="s">
        <v>67</v>
      </c>
      <c r="D11" s="1" t="s">
        <v>0</v>
      </c>
    </row>
    <row r="12" ht="15.75">
      <c r="D12" s="1"/>
    </row>
    <row r="13" spans="2:4" ht="20.25">
      <c r="B13" s="12" t="s">
        <v>174</v>
      </c>
      <c r="D13" s="1"/>
    </row>
    <row r="14" spans="2:4" ht="20.25">
      <c r="B14" s="12" t="s">
        <v>175</v>
      </c>
      <c r="D14" s="1"/>
    </row>
    <row r="15" ht="16.5" thickBot="1"/>
    <row r="16" ht="21" thickBot="1">
      <c r="B16" s="3" t="s">
        <v>1</v>
      </c>
    </row>
    <row r="18" spans="1:9" ht="15.75">
      <c r="A18" s="1">
        <v>1</v>
      </c>
      <c r="B18" s="2" t="s">
        <v>125</v>
      </c>
      <c r="C18" s="2" t="s">
        <v>4</v>
      </c>
      <c r="D18" s="2">
        <f>188+156+212+198</f>
        <v>754</v>
      </c>
      <c r="E18" s="2">
        <f>213+163+231+215</f>
        <v>822</v>
      </c>
      <c r="H18" s="2">
        <f aca="true" t="shared" si="0" ref="H18:H33">D18+E18+F18+G18</f>
        <v>1576</v>
      </c>
      <c r="I18" s="7"/>
    </row>
    <row r="19" spans="2:9" ht="15.75">
      <c r="B19" s="2" t="s">
        <v>126</v>
      </c>
      <c r="D19" s="2">
        <f>197+192+245+191</f>
        <v>825</v>
      </c>
      <c r="E19" s="2">
        <f>185+191+192+237</f>
        <v>805</v>
      </c>
      <c r="H19" s="2">
        <f t="shared" si="0"/>
        <v>1630</v>
      </c>
      <c r="I19" s="7"/>
    </row>
    <row r="20" spans="2:10" ht="15.75">
      <c r="B20" s="2" t="s">
        <v>127</v>
      </c>
      <c r="D20" s="2">
        <f>215+193+169+195</f>
        <v>772</v>
      </c>
      <c r="E20" s="2">
        <f>160+146+224+225</f>
        <v>755</v>
      </c>
      <c r="H20" s="2">
        <f t="shared" si="0"/>
        <v>1527</v>
      </c>
      <c r="I20" s="7">
        <f>H18+H19+H20</f>
        <v>4733</v>
      </c>
      <c r="J20" s="2">
        <f>I20/24</f>
        <v>197.20833333333334</v>
      </c>
    </row>
    <row r="21" spans="1:9" ht="15.75">
      <c r="A21" s="1">
        <v>2</v>
      </c>
      <c r="B21" s="2" t="s">
        <v>128</v>
      </c>
      <c r="C21" s="2" t="s">
        <v>4</v>
      </c>
      <c r="D21" s="2">
        <f>203+188+181+162</f>
        <v>734</v>
      </c>
      <c r="E21" s="2">
        <f>196+157+193+166</f>
        <v>712</v>
      </c>
      <c r="H21" s="2">
        <f t="shared" si="0"/>
        <v>1446</v>
      </c>
      <c r="I21" s="7"/>
    </row>
    <row r="22" spans="2:9" ht="15.75">
      <c r="B22" s="2" t="s">
        <v>3</v>
      </c>
      <c r="D22" s="2">
        <f>211+204+223+189</f>
        <v>827</v>
      </c>
      <c r="E22" s="2">
        <f>211+160+181+217</f>
        <v>769</v>
      </c>
      <c r="H22" s="2">
        <f t="shared" si="0"/>
        <v>1596</v>
      </c>
      <c r="I22" s="7"/>
    </row>
    <row r="23" spans="2:10" ht="15.75">
      <c r="B23" s="2" t="s">
        <v>129</v>
      </c>
      <c r="D23" s="2">
        <f>169+147+182+180</f>
        <v>678</v>
      </c>
      <c r="E23" s="2">
        <f>234+245+178+209</f>
        <v>866</v>
      </c>
      <c r="H23" s="2">
        <f t="shared" si="0"/>
        <v>1544</v>
      </c>
      <c r="I23" s="7">
        <f>H21+H22+H23</f>
        <v>4586</v>
      </c>
      <c r="J23" s="2">
        <f>I23/24</f>
        <v>191.08333333333334</v>
      </c>
    </row>
    <row r="24" spans="1:9" ht="15.75">
      <c r="A24" s="1">
        <v>3</v>
      </c>
      <c r="B24" s="2" t="s">
        <v>70</v>
      </c>
      <c r="C24" s="2" t="s">
        <v>5</v>
      </c>
      <c r="D24" s="2">
        <f>126+171+147+193</f>
        <v>637</v>
      </c>
      <c r="H24" s="2">
        <f aca="true" t="shared" si="1" ref="H24:H30">D24+E24+F24+G24</f>
        <v>637</v>
      </c>
      <c r="I24" s="7"/>
    </row>
    <row r="25" spans="2:9" ht="15.75">
      <c r="B25" s="2" t="s">
        <v>25</v>
      </c>
      <c r="D25" s="2">
        <f>196+174+206+163</f>
        <v>739</v>
      </c>
      <c r="E25" s="2">
        <f>159+192+171+216</f>
        <v>738</v>
      </c>
      <c r="H25" s="2">
        <f t="shared" si="1"/>
        <v>1477</v>
      </c>
      <c r="I25" s="7"/>
    </row>
    <row r="26" spans="2:9" ht="15.75">
      <c r="B26" s="2" t="s">
        <v>71</v>
      </c>
      <c r="D26" s="2">
        <f>176+200+186+158</f>
        <v>720</v>
      </c>
      <c r="E26" s="2">
        <f>169+249+211+136</f>
        <v>765</v>
      </c>
      <c r="H26" s="2">
        <f t="shared" si="1"/>
        <v>1485</v>
      </c>
      <c r="I26" s="7"/>
    </row>
    <row r="27" spans="2:10" ht="15.75">
      <c r="B27" s="2" t="s">
        <v>72</v>
      </c>
      <c r="E27" s="2">
        <f>194+267+244+208</f>
        <v>913</v>
      </c>
      <c r="H27" s="2">
        <f t="shared" si="1"/>
        <v>913</v>
      </c>
      <c r="I27" s="7">
        <f>H25+H26+H27+H24</f>
        <v>4512</v>
      </c>
      <c r="J27" s="4">
        <f>I27/24</f>
        <v>188</v>
      </c>
    </row>
    <row r="28" spans="1:9" ht="15.75">
      <c r="A28" s="1">
        <v>4</v>
      </c>
      <c r="B28" s="2" t="s">
        <v>176</v>
      </c>
      <c r="C28" s="2" t="s">
        <v>6</v>
      </c>
      <c r="D28" s="2">
        <f>213+159+182+157</f>
        <v>711</v>
      </c>
      <c r="E28" s="2">
        <f>166+163+169+177</f>
        <v>675</v>
      </c>
      <c r="H28" s="2">
        <f t="shared" si="1"/>
        <v>1386</v>
      </c>
      <c r="I28" s="7"/>
    </row>
    <row r="29" spans="2:9" ht="15.75">
      <c r="B29" s="2" t="s">
        <v>171</v>
      </c>
      <c r="D29" s="2">
        <f>184+151+162+156</f>
        <v>653</v>
      </c>
      <c r="E29" s="2">
        <f>188+138+164+220</f>
        <v>710</v>
      </c>
      <c r="H29" s="2">
        <f t="shared" si="1"/>
        <v>1363</v>
      </c>
      <c r="I29" s="7"/>
    </row>
    <row r="30" spans="2:10" ht="15.75">
      <c r="B30" s="2" t="s">
        <v>7</v>
      </c>
      <c r="C30" s="2" t="s">
        <v>8</v>
      </c>
      <c r="D30" s="2">
        <f>224+190+236+180</f>
        <v>830</v>
      </c>
      <c r="E30" s="2">
        <f>195+212+189+236</f>
        <v>832</v>
      </c>
      <c r="H30" s="2">
        <f t="shared" si="1"/>
        <v>1662</v>
      </c>
      <c r="I30" s="7">
        <f>H28+H29+H30</f>
        <v>4411</v>
      </c>
      <c r="J30" s="2">
        <f>I30/24</f>
        <v>183.79166666666666</v>
      </c>
    </row>
    <row r="31" spans="1:9" ht="15.75">
      <c r="A31" s="1">
        <v>5</v>
      </c>
      <c r="B31" s="2" t="s">
        <v>9</v>
      </c>
      <c r="C31" s="2" t="s">
        <v>10</v>
      </c>
      <c r="D31" s="2">
        <f>165+192+131+186</f>
        <v>674</v>
      </c>
      <c r="H31" s="2">
        <f t="shared" si="0"/>
        <v>674</v>
      </c>
      <c r="I31" s="7"/>
    </row>
    <row r="32" spans="2:9" ht="15.75">
      <c r="B32" s="2" t="s">
        <v>11</v>
      </c>
      <c r="D32" s="2">
        <f>191+143+184+168</f>
        <v>686</v>
      </c>
      <c r="H32" s="2">
        <f t="shared" si="0"/>
        <v>686</v>
      </c>
      <c r="I32" s="7"/>
    </row>
    <row r="33" spans="2:10" ht="15.75">
      <c r="B33" s="6" t="s">
        <v>69</v>
      </c>
      <c r="C33" s="2" t="s">
        <v>5</v>
      </c>
      <c r="D33" s="2">
        <f>115+141+182+157</f>
        <v>595</v>
      </c>
      <c r="E33" s="2">
        <f>127+176+169+147</f>
        <v>619</v>
      </c>
      <c r="H33" s="2">
        <f t="shared" si="0"/>
        <v>1214</v>
      </c>
      <c r="I33" s="7">
        <f>H31+H32+H33</f>
        <v>2574</v>
      </c>
      <c r="J33" s="2">
        <f>I33/16</f>
        <v>160.875</v>
      </c>
    </row>
    <row r="34" spans="2:9" ht="18.75">
      <c r="B34" s="8" t="s">
        <v>177</v>
      </c>
      <c r="I34" s="7"/>
    </row>
    <row r="35" spans="2:9" ht="16.5" thickBot="1">
      <c r="B35" s="9"/>
      <c r="I35" s="7"/>
    </row>
    <row r="36" spans="2:9" ht="21" thickBot="1">
      <c r="B36" s="3" t="s">
        <v>101</v>
      </c>
      <c r="I36" s="7"/>
    </row>
    <row r="37" spans="2:9" ht="15.75">
      <c r="B37" s="6"/>
      <c r="I37" s="7"/>
    </row>
    <row r="38" spans="1:9" ht="15.75">
      <c r="A38" s="1">
        <v>1</v>
      </c>
      <c r="B38" s="2" t="s">
        <v>102</v>
      </c>
      <c r="C38" s="2" t="s">
        <v>5</v>
      </c>
      <c r="H38" s="2">
        <f aca="true" t="shared" si="2" ref="H38:H46">D38+E38+F38+G38</f>
        <v>0</v>
      </c>
      <c r="I38" s="7"/>
    </row>
    <row r="39" spans="2:9" ht="15.75">
      <c r="B39" s="2" t="s">
        <v>103</v>
      </c>
      <c r="C39" s="2" t="s">
        <v>104</v>
      </c>
      <c r="D39" s="2">
        <f>165+220+195+181</f>
        <v>761</v>
      </c>
      <c r="E39" s="2">
        <f>74+152+220+151</f>
        <v>597</v>
      </c>
      <c r="H39" s="2">
        <f t="shared" si="2"/>
        <v>1358</v>
      </c>
      <c r="I39" s="7"/>
    </row>
    <row r="40" spans="2:9" ht="15.75">
      <c r="B40" s="2" t="s">
        <v>105</v>
      </c>
      <c r="C40" s="2" t="s">
        <v>106</v>
      </c>
      <c r="D40" s="2">
        <f>180+145+203+154</f>
        <v>682</v>
      </c>
      <c r="E40" s="2">
        <f>171+123+159+167</f>
        <v>620</v>
      </c>
      <c r="H40" s="2">
        <f t="shared" si="2"/>
        <v>1302</v>
      </c>
      <c r="I40" s="7"/>
    </row>
    <row r="41" spans="2:10" ht="15.75">
      <c r="B41" s="2" t="s">
        <v>107</v>
      </c>
      <c r="C41" s="2" t="s">
        <v>5</v>
      </c>
      <c r="E41" s="2">
        <f>157+205+173+152</f>
        <v>687</v>
      </c>
      <c r="H41" s="2">
        <f t="shared" si="2"/>
        <v>687</v>
      </c>
      <c r="I41" s="7">
        <f>H39+H40+H41</f>
        <v>3347</v>
      </c>
      <c r="J41" s="2">
        <f>I41/20</f>
        <v>167.35</v>
      </c>
    </row>
    <row r="42" ht="15.75">
      <c r="I42" s="7"/>
    </row>
    <row r="43" spans="1:9" ht="15.75">
      <c r="A43" s="1">
        <v>2</v>
      </c>
      <c r="B43" s="2" t="s">
        <v>108</v>
      </c>
      <c r="C43" s="2" t="s">
        <v>5</v>
      </c>
      <c r="H43" s="2">
        <f t="shared" si="2"/>
        <v>0</v>
      </c>
      <c r="I43" s="7"/>
    </row>
    <row r="44" spans="2:9" ht="15.75">
      <c r="B44" s="2" t="s">
        <v>111</v>
      </c>
      <c r="C44" s="2" t="s">
        <v>24</v>
      </c>
      <c r="D44" s="2">
        <f>141+138+144+155</f>
        <v>578</v>
      </c>
      <c r="E44" s="2">
        <f>164+158+157+145</f>
        <v>624</v>
      </c>
      <c r="H44" s="2">
        <f t="shared" si="2"/>
        <v>1202</v>
      </c>
      <c r="I44" s="7"/>
    </row>
    <row r="45" spans="2:9" ht="15.75">
      <c r="B45" s="2" t="s">
        <v>109</v>
      </c>
      <c r="D45" s="2">
        <f>128+164+179+168</f>
        <v>639</v>
      </c>
      <c r="E45" s="2">
        <f>169+185+157+188</f>
        <v>699</v>
      </c>
      <c r="H45" s="2">
        <f t="shared" si="2"/>
        <v>1338</v>
      </c>
      <c r="I45" s="7"/>
    </row>
    <row r="46" spans="2:10" ht="15.75">
      <c r="B46" s="2" t="s">
        <v>110</v>
      </c>
      <c r="E46" s="2">
        <f>143+214+137+209</f>
        <v>703</v>
      </c>
      <c r="H46" s="2">
        <f t="shared" si="2"/>
        <v>703</v>
      </c>
      <c r="I46" s="7">
        <f>H44+H45+H46</f>
        <v>3243</v>
      </c>
      <c r="J46" s="2">
        <f>I46/20</f>
        <v>162.15</v>
      </c>
    </row>
    <row r="47" spans="2:9" ht="18.75">
      <c r="B47" s="8" t="s">
        <v>178</v>
      </c>
      <c r="I47" s="7"/>
    </row>
    <row r="49" ht="16.5" thickBot="1"/>
    <row r="50" spans="2:9" ht="21" thickBot="1">
      <c r="B50" s="3" t="s">
        <v>12</v>
      </c>
      <c r="I50" s="7"/>
    </row>
    <row r="51" ht="15.75">
      <c r="I51" s="7"/>
    </row>
    <row r="52" ht="15.75">
      <c r="I52" s="7"/>
    </row>
    <row r="53" spans="1:9" ht="15.75">
      <c r="A53" s="1">
        <v>1</v>
      </c>
      <c r="B53" s="2" t="s">
        <v>18</v>
      </c>
      <c r="C53" s="2" t="s">
        <v>13</v>
      </c>
      <c r="D53" s="2">
        <f>188+171+161+203</f>
        <v>723</v>
      </c>
      <c r="E53" s="2">
        <f>166+176+197+212</f>
        <v>751</v>
      </c>
      <c r="H53" s="2">
        <f aca="true" t="shared" si="3" ref="H53:H89">D53+E53+F53+G53</f>
        <v>1474</v>
      </c>
      <c r="I53" s="7"/>
    </row>
    <row r="54" spans="2:9" ht="15.75">
      <c r="B54" s="2" t="s">
        <v>14</v>
      </c>
      <c r="D54" s="2">
        <f>224+236+231+197</f>
        <v>888</v>
      </c>
      <c r="E54" s="2">
        <f>20+199+182</f>
        <v>401</v>
      </c>
      <c r="H54" s="2">
        <f t="shared" si="3"/>
        <v>1289</v>
      </c>
      <c r="I54" s="7"/>
    </row>
    <row r="55" spans="2:10" ht="15.75">
      <c r="B55" s="2" t="s">
        <v>15</v>
      </c>
      <c r="D55" s="2">
        <f>189+175+187+219</f>
        <v>770</v>
      </c>
      <c r="E55" s="2">
        <f>200+221+300+215</f>
        <v>936</v>
      </c>
      <c r="H55" s="2">
        <f t="shared" si="3"/>
        <v>1706</v>
      </c>
      <c r="I55" s="7">
        <f>H53+H54+H55</f>
        <v>4469</v>
      </c>
      <c r="J55" s="2">
        <f>I55/22</f>
        <v>203.13636363636363</v>
      </c>
    </row>
    <row r="56" spans="1:9" ht="15.75">
      <c r="A56" s="1">
        <v>2</v>
      </c>
      <c r="B56" s="2" t="s">
        <v>21</v>
      </c>
      <c r="C56" s="2" t="s">
        <v>22</v>
      </c>
      <c r="E56" s="2">
        <f>149+140+182+195</f>
        <v>666</v>
      </c>
      <c r="H56" s="2">
        <f t="shared" si="3"/>
        <v>666</v>
      </c>
      <c r="I56" s="7"/>
    </row>
    <row r="57" spans="2:9" ht="15.75">
      <c r="B57" s="2" t="s">
        <v>75</v>
      </c>
      <c r="D57" s="2">
        <f>174+191+179+200</f>
        <v>744</v>
      </c>
      <c r="E57" s="2">
        <f>176+179+253+214</f>
        <v>822</v>
      </c>
      <c r="H57" s="2">
        <f t="shared" si="3"/>
        <v>1566</v>
      </c>
      <c r="I57" s="7"/>
    </row>
    <row r="58" spans="2:9" ht="15.75">
      <c r="B58" s="2" t="s">
        <v>36</v>
      </c>
      <c r="C58" s="2" t="s">
        <v>2</v>
      </c>
      <c r="D58" s="2">
        <f>211+195+176+165</f>
        <v>747</v>
      </c>
      <c r="E58" s="2">
        <f>131+144+261+155</f>
        <v>691</v>
      </c>
      <c r="H58" s="2">
        <f t="shared" si="3"/>
        <v>1438</v>
      </c>
      <c r="I58" s="7"/>
    </row>
    <row r="59" spans="2:10" ht="15.75">
      <c r="B59" s="2" t="s">
        <v>20</v>
      </c>
      <c r="D59" s="2">
        <f>142+186+215+161</f>
        <v>704</v>
      </c>
      <c r="H59" s="2">
        <f t="shared" si="3"/>
        <v>704</v>
      </c>
      <c r="I59" s="7">
        <f>H57+H58+H59+H56</f>
        <v>4374</v>
      </c>
      <c r="J59" s="2">
        <f>I59/24</f>
        <v>182.25</v>
      </c>
    </row>
    <row r="60" spans="1:9" ht="15.75">
      <c r="A60" s="1">
        <v>3</v>
      </c>
      <c r="B60" s="2" t="s">
        <v>130</v>
      </c>
      <c r="C60" s="2" t="s">
        <v>10</v>
      </c>
      <c r="D60" s="2">
        <f>163+187+219+205</f>
        <v>774</v>
      </c>
      <c r="E60" s="2">
        <f>169+159+174+163</f>
        <v>665</v>
      </c>
      <c r="H60" s="2">
        <f t="shared" si="3"/>
        <v>1439</v>
      </c>
      <c r="I60" s="7"/>
    </row>
    <row r="61" spans="2:9" ht="15.75">
      <c r="B61" s="2" t="s">
        <v>131</v>
      </c>
      <c r="D61" s="2">
        <f>179+188+156+156</f>
        <v>679</v>
      </c>
      <c r="E61" s="2">
        <f>196+192+215+168</f>
        <v>771</v>
      </c>
      <c r="H61" s="2">
        <f t="shared" si="3"/>
        <v>1450</v>
      </c>
      <c r="I61" s="7"/>
    </row>
    <row r="62" spans="2:10" ht="15.75">
      <c r="B62" s="2" t="s">
        <v>132</v>
      </c>
      <c r="C62" s="2" t="s">
        <v>19</v>
      </c>
      <c r="D62" s="2">
        <f>144+145+156+194</f>
        <v>639</v>
      </c>
      <c r="E62" s="2">
        <f>134+245+202+245</f>
        <v>826</v>
      </c>
      <c r="H62" s="2">
        <f t="shared" si="3"/>
        <v>1465</v>
      </c>
      <c r="I62" s="7">
        <f>H60+H61+H62</f>
        <v>4354</v>
      </c>
      <c r="J62" s="2">
        <f>I62/24</f>
        <v>181.41666666666666</v>
      </c>
    </row>
    <row r="63" spans="1:9" ht="15.75">
      <c r="A63" s="1">
        <v>4</v>
      </c>
      <c r="B63" s="2" t="s">
        <v>34</v>
      </c>
      <c r="C63" s="2" t="s">
        <v>13</v>
      </c>
      <c r="D63" s="2">
        <f>133+173+157+179</f>
        <v>642</v>
      </c>
      <c r="E63" s="2">
        <f>146+159+185+201</f>
        <v>691</v>
      </c>
      <c r="H63" s="2">
        <f t="shared" si="3"/>
        <v>1333</v>
      </c>
      <c r="I63" s="7"/>
    </row>
    <row r="64" spans="2:9" ht="15.75">
      <c r="B64" s="2" t="s">
        <v>27</v>
      </c>
      <c r="D64" s="2">
        <f>190+210+142+110</f>
        <v>652</v>
      </c>
      <c r="E64" s="2">
        <f>133+161+210+198</f>
        <v>702</v>
      </c>
      <c r="H64" s="2">
        <f t="shared" si="3"/>
        <v>1354</v>
      </c>
      <c r="I64" s="7"/>
    </row>
    <row r="65" spans="2:10" ht="15.75">
      <c r="B65" s="2" t="s">
        <v>26</v>
      </c>
      <c r="D65" s="2">
        <f>169+159+156+177</f>
        <v>661</v>
      </c>
      <c r="E65" s="2">
        <f>172+157+158+152</f>
        <v>639</v>
      </c>
      <c r="H65" s="2">
        <f t="shared" si="3"/>
        <v>1300</v>
      </c>
      <c r="I65" s="7">
        <f>H63+H64+H65</f>
        <v>3987</v>
      </c>
      <c r="J65" s="2">
        <f>I65/24</f>
        <v>166.125</v>
      </c>
    </row>
    <row r="66" spans="1:9" ht="15.75">
      <c r="A66" s="1">
        <v>5</v>
      </c>
      <c r="B66" s="2" t="s">
        <v>138</v>
      </c>
      <c r="C66" s="2" t="s">
        <v>44</v>
      </c>
      <c r="D66" s="2">
        <f>144+164+199+129</f>
        <v>636</v>
      </c>
      <c r="E66" s="2">
        <f>167+153+159+123</f>
        <v>602</v>
      </c>
      <c r="H66" s="2">
        <f t="shared" si="3"/>
        <v>1238</v>
      </c>
      <c r="I66" s="7"/>
    </row>
    <row r="67" spans="2:9" ht="15.75">
      <c r="B67" s="2" t="s">
        <v>139</v>
      </c>
      <c r="D67" s="2">
        <f>157+164+155+185</f>
        <v>661</v>
      </c>
      <c r="E67" s="2">
        <f>162+200+152+204</f>
        <v>718</v>
      </c>
      <c r="H67" s="2">
        <f t="shared" si="3"/>
        <v>1379</v>
      </c>
      <c r="I67" s="7"/>
    </row>
    <row r="68" spans="2:10" ht="15.75">
      <c r="B68" s="2" t="s">
        <v>140</v>
      </c>
      <c r="D68" s="2">
        <f>179+168+156+199</f>
        <v>702</v>
      </c>
      <c r="E68" s="2">
        <f>163+145+191+148</f>
        <v>647</v>
      </c>
      <c r="H68" s="2">
        <f t="shared" si="3"/>
        <v>1349</v>
      </c>
      <c r="I68" s="7">
        <f>H66+H67+H68</f>
        <v>3966</v>
      </c>
      <c r="J68" s="2">
        <f>I68/24</f>
        <v>165.25</v>
      </c>
    </row>
    <row r="69" spans="1:9" ht="15.75">
      <c r="A69" s="1">
        <v>6</v>
      </c>
      <c r="B69" s="2" t="s">
        <v>157</v>
      </c>
      <c r="C69" s="2" t="s">
        <v>6</v>
      </c>
      <c r="D69" s="2">
        <f>149+193+183+161</f>
        <v>686</v>
      </c>
      <c r="E69" s="2">
        <f>159+165+144+181</f>
        <v>649</v>
      </c>
      <c r="H69" s="2">
        <f t="shared" si="3"/>
        <v>1335</v>
      </c>
      <c r="I69" s="7"/>
    </row>
    <row r="70" spans="2:9" ht="15.75">
      <c r="B70" s="2" t="s">
        <v>30</v>
      </c>
      <c r="D70" s="2">
        <f>192+141+164+170</f>
        <v>667</v>
      </c>
      <c r="E70" s="2">
        <f>155+199+138+160</f>
        <v>652</v>
      </c>
      <c r="H70" s="2">
        <f t="shared" si="3"/>
        <v>1319</v>
      </c>
      <c r="I70" s="7"/>
    </row>
    <row r="71" spans="2:10" ht="15.75">
      <c r="B71" s="2" t="s">
        <v>31</v>
      </c>
      <c r="D71" s="2">
        <f>140+173+156+157</f>
        <v>626</v>
      </c>
      <c r="E71" s="2">
        <f>204+147+128+170</f>
        <v>649</v>
      </c>
      <c r="H71" s="2">
        <f t="shared" si="3"/>
        <v>1275</v>
      </c>
      <c r="I71" s="7">
        <f>H69+H70+H71</f>
        <v>3929</v>
      </c>
      <c r="J71" s="2">
        <f>I71/24</f>
        <v>163.70833333333334</v>
      </c>
    </row>
    <row r="72" spans="1:9" ht="15.75">
      <c r="A72" s="1">
        <v>7</v>
      </c>
      <c r="B72" s="2" t="s">
        <v>28</v>
      </c>
      <c r="C72" s="2" t="s">
        <v>13</v>
      </c>
      <c r="D72" s="2">
        <f>184+189+179+140</f>
        <v>692</v>
      </c>
      <c r="E72" s="2">
        <f>155+142+211+188</f>
        <v>696</v>
      </c>
      <c r="H72" s="2">
        <f t="shared" si="3"/>
        <v>1388</v>
      </c>
      <c r="I72" s="7"/>
    </row>
    <row r="73" spans="2:9" ht="15.75">
      <c r="B73" s="2" t="s">
        <v>137</v>
      </c>
      <c r="D73" s="2">
        <f>184+170+151+138</f>
        <v>643</v>
      </c>
      <c r="E73" s="2">
        <f>156+166+158+116</f>
        <v>596</v>
      </c>
      <c r="H73" s="2">
        <f t="shared" si="3"/>
        <v>1239</v>
      </c>
      <c r="I73" s="7"/>
    </row>
    <row r="74" spans="2:10" ht="15.75">
      <c r="B74" s="2" t="s">
        <v>29</v>
      </c>
      <c r="D74" s="2">
        <f>148+142+137+167</f>
        <v>594</v>
      </c>
      <c r="E74" s="2">
        <f>178+136+179+200</f>
        <v>693</v>
      </c>
      <c r="H74" s="2">
        <f t="shared" si="3"/>
        <v>1287</v>
      </c>
      <c r="I74" s="7">
        <f>H72+H73+H74</f>
        <v>3914</v>
      </c>
      <c r="J74" s="2">
        <f>I74/24</f>
        <v>163.08333333333334</v>
      </c>
    </row>
    <row r="75" spans="1:9" ht="15.75">
      <c r="A75" s="1">
        <v>8</v>
      </c>
      <c r="B75" s="2" t="s">
        <v>32</v>
      </c>
      <c r="C75" s="2" t="s">
        <v>5</v>
      </c>
      <c r="D75" s="2">
        <f>169+163+111+158</f>
        <v>601</v>
      </c>
      <c r="E75" s="2">
        <f>238+182+186+165</f>
        <v>771</v>
      </c>
      <c r="H75" s="2">
        <f t="shared" si="3"/>
        <v>1372</v>
      </c>
      <c r="I75" s="7"/>
    </row>
    <row r="76" spans="2:9" ht="15.75">
      <c r="B76" s="2" t="s">
        <v>33</v>
      </c>
      <c r="D76" s="2">
        <f>151+157+180+151</f>
        <v>639</v>
      </c>
      <c r="E76" s="2">
        <f>164+142+137+130</f>
        <v>573</v>
      </c>
      <c r="H76" s="2">
        <f t="shared" si="3"/>
        <v>1212</v>
      </c>
      <c r="I76" s="7"/>
    </row>
    <row r="77" spans="2:10" ht="15.75">
      <c r="B77" s="2" t="s">
        <v>133</v>
      </c>
      <c r="D77" s="2">
        <f>179+141+143+172</f>
        <v>635</v>
      </c>
      <c r="E77" s="2">
        <f>147+134+140+156</f>
        <v>577</v>
      </c>
      <c r="H77" s="2">
        <f t="shared" si="3"/>
        <v>1212</v>
      </c>
      <c r="I77" s="7">
        <f>H75+H76+H77</f>
        <v>3796</v>
      </c>
      <c r="J77" s="2">
        <f>I77/24</f>
        <v>158.16666666666666</v>
      </c>
    </row>
    <row r="78" spans="1:9" ht="15.75">
      <c r="A78" s="1">
        <v>9</v>
      </c>
      <c r="B78" s="2" t="s">
        <v>134</v>
      </c>
      <c r="C78" s="2" t="s">
        <v>2</v>
      </c>
      <c r="D78" s="2">
        <f>128+130+138+178</f>
        <v>574</v>
      </c>
      <c r="E78" s="2">
        <f>134+156+137+143</f>
        <v>570</v>
      </c>
      <c r="H78" s="2">
        <f t="shared" si="3"/>
        <v>1144</v>
      </c>
      <c r="I78" s="7"/>
    </row>
    <row r="79" spans="2:9" ht="15.75">
      <c r="B79" s="2" t="s">
        <v>135</v>
      </c>
      <c r="D79" s="2">
        <f>188+126+112+191</f>
        <v>617</v>
      </c>
      <c r="E79" s="2">
        <f>114+152+141+123</f>
        <v>530</v>
      </c>
      <c r="H79" s="2">
        <f t="shared" si="3"/>
        <v>1147</v>
      </c>
      <c r="I79" s="7"/>
    </row>
    <row r="80" spans="2:10" ht="15.75">
      <c r="B80" s="2" t="s">
        <v>136</v>
      </c>
      <c r="D80" s="2">
        <f>148+133+179+173</f>
        <v>633</v>
      </c>
      <c r="E80" s="2">
        <f>149+157+156+101</f>
        <v>563</v>
      </c>
      <c r="H80" s="2">
        <f t="shared" si="3"/>
        <v>1196</v>
      </c>
      <c r="I80" s="7">
        <f>H78+H79+H80</f>
        <v>3487</v>
      </c>
      <c r="J80" s="2">
        <f>I80/24</f>
        <v>145.29166666666666</v>
      </c>
    </row>
    <row r="81" spans="1:9" ht="15.75">
      <c r="A81" s="1">
        <v>10</v>
      </c>
      <c r="B81" s="2" t="s">
        <v>160</v>
      </c>
      <c r="C81" s="2" t="s">
        <v>6</v>
      </c>
      <c r="D81" s="2">
        <f>128+125+95+139</f>
        <v>487</v>
      </c>
      <c r="E81" s="2">
        <f>131+158+147+143</f>
        <v>579</v>
      </c>
      <c r="H81" s="2">
        <f t="shared" si="3"/>
        <v>1066</v>
      </c>
      <c r="I81" s="7"/>
    </row>
    <row r="82" spans="2:9" ht="15.75">
      <c r="B82" s="2" t="s">
        <v>161</v>
      </c>
      <c r="D82" s="2">
        <f>171+156+138+164</f>
        <v>629</v>
      </c>
      <c r="E82" s="2">
        <f>117+156+136+130</f>
        <v>539</v>
      </c>
      <c r="H82" s="2">
        <f t="shared" si="3"/>
        <v>1168</v>
      </c>
      <c r="I82" s="7"/>
    </row>
    <row r="83" spans="2:10" ht="15.75">
      <c r="B83" s="2" t="s">
        <v>162</v>
      </c>
      <c r="D83" s="2">
        <f>199+144+172+150</f>
        <v>665</v>
      </c>
      <c r="E83" s="2">
        <f>147+138+140+135</f>
        <v>560</v>
      </c>
      <c r="H83" s="2">
        <f t="shared" si="3"/>
        <v>1225</v>
      </c>
      <c r="I83" s="7">
        <f>H81+H82+H83</f>
        <v>3459</v>
      </c>
      <c r="J83" s="2">
        <f>I83/24</f>
        <v>144.125</v>
      </c>
    </row>
    <row r="84" spans="1:9" ht="15.75">
      <c r="A84" s="1">
        <v>11</v>
      </c>
      <c r="B84" s="5" t="s">
        <v>23</v>
      </c>
      <c r="C84" s="5" t="s">
        <v>22</v>
      </c>
      <c r="D84" s="5">
        <f>214+151+219+133</f>
        <v>717</v>
      </c>
      <c r="E84" s="5">
        <f>219+215+184+162</f>
        <v>780</v>
      </c>
      <c r="F84" s="5"/>
      <c r="G84" s="5"/>
      <c r="H84" s="5">
        <f t="shared" si="3"/>
        <v>1497</v>
      </c>
      <c r="I84" s="7"/>
    </row>
    <row r="85" spans="2:9" ht="15.75">
      <c r="B85" s="5" t="s">
        <v>73</v>
      </c>
      <c r="C85" s="5"/>
      <c r="D85" s="5">
        <f>159+145+151+192</f>
        <v>647</v>
      </c>
      <c r="E85" s="5">
        <f>207+146+182+156</f>
        <v>691</v>
      </c>
      <c r="F85" s="5"/>
      <c r="G85" s="5"/>
      <c r="H85" s="5">
        <f t="shared" si="3"/>
        <v>1338</v>
      </c>
      <c r="I85" s="7"/>
    </row>
    <row r="86" spans="2:10" ht="15.75">
      <c r="B86" s="5" t="s">
        <v>74</v>
      </c>
      <c r="C86" s="5"/>
      <c r="D86" s="5">
        <f>131+173+139+133</f>
        <v>576</v>
      </c>
      <c r="E86" s="5"/>
      <c r="F86" s="5"/>
      <c r="G86" s="5"/>
      <c r="H86" s="5">
        <f t="shared" si="3"/>
        <v>576</v>
      </c>
      <c r="I86" s="7">
        <f>H84+H85+H86</f>
        <v>3411</v>
      </c>
      <c r="J86" s="2">
        <f>I86/20</f>
        <v>170.55</v>
      </c>
    </row>
    <row r="87" spans="1:9" ht="15.75">
      <c r="A87" s="1">
        <v>12</v>
      </c>
      <c r="B87" s="2" t="s">
        <v>167</v>
      </c>
      <c r="C87" s="2" t="s">
        <v>163</v>
      </c>
      <c r="D87" s="2">
        <f>126+81+132+141</f>
        <v>480</v>
      </c>
      <c r="E87" s="2">
        <f>118+173+211+176</f>
        <v>678</v>
      </c>
      <c r="H87" s="2">
        <f t="shared" si="3"/>
        <v>1158</v>
      </c>
      <c r="I87" s="7"/>
    </row>
    <row r="88" spans="2:9" ht="15.75">
      <c r="B88" s="2" t="s">
        <v>168</v>
      </c>
      <c r="D88" s="2">
        <f>158+111+118+172</f>
        <v>559</v>
      </c>
      <c r="E88" s="2">
        <f>113+163+118+131</f>
        <v>525</v>
      </c>
      <c r="H88" s="2">
        <f t="shared" si="3"/>
        <v>1084</v>
      </c>
      <c r="I88" s="7"/>
    </row>
    <row r="89" spans="2:10" ht="15.75">
      <c r="B89" s="2" t="s">
        <v>169</v>
      </c>
      <c r="D89" s="2">
        <f>134+121+88+95</f>
        <v>438</v>
      </c>
      <c r="E89" s="2">
        <f>186+109+120+149</f>
        <v>564</v>
      </c>
      <c r="H89" s="2">
        <f t="shared" si="3"/>
        <v>1002</v>
      </c>
      <c r="I89" s="7">
        <f>H87+H88+H89</f>
        <v>3244</v>
      </c>
      <c r="J89" s="2">
        <f>I89/24</f>
        <v>135.16666666666666</v>
      </c>
    </row>
    <row r="90" spans="2:9" ht="18.75">
      <c r="B90" s="8" t="s">
        <v>179</v>
      </c>
      <c r="I90" s="7"/>
    </row>
    <row r="91" ht="16.5" thickBot="1"/>
    <row r="92" spans="2:9" ht="21" thickBot="1">
      <c r="B92" s="3" t="s">
        <v>35</v>
      </c>
      <c r="I92" s="7"/>
    </row>
    <row r="93" ht="15.75">
      <c r="I93" s="7"/>
    </row>
    <row r="94" spans="1:9" ht="15.75">
      <c r="A94" s="1">
        <v>1</v>
      </c>
      <c r="B94" s="2" t="s">
        <v>17</v>
      </c>
      <c r="C94" s="2" t="s">
        <v>38</v>
      </c>
      <c r="D94" s="2">
        <f>123+172+169+237</f>
        <v>701</v>
      </c>
      <c r="E94" s="2">
        <f>150+177+179+198</f>
        <v>704</v>
      </c>
      <c r="H94" s="2">
        <f aca="true" t="shared" si="4" ref="H94:H139">D94+E94+F94+G94</f>
        <v>1405</v>
      </c>
      <c r="I94" s="7"/>
    </row>
    <row r="95" spans="2:9" ht="15.75">
      <c r="B95" s="2" t="s">
        <v>76</v>
      </c>
      <c r="D95" s="2">
        <f>125+167+182+188</f>
        <v>662</v>
      </c>
      <c r="E95" s="2">
        <f>195+153+164+150</f>
        <v>662</v>
      </c>
      <c r="H95" s="2">
        <f t="shared" si="4"/>
        <v>1324</v>
      </c>
      <c r="I95" s="7"/>
    </row>
    <row r="96" spans="2:10" ht="15.75">
      <c r="B96" s="2" t="s">
        <v>39</v>
      </c>
      <c r="D96" s="2">
        <f>165+176+162+181</f>
        <v>684</v>
      </c>
      <c r="E96" s="2">
        <f>149+190+157+177</f>
        <v>673</v>
      </c>
      <c r="H96" s="2">
        <f t="shared" si="4"/>
        <v>1357</v>
      </c>
      <c r="I96" s="7">
        <f>H94+H95+H96</f>
        <v>4086</v>
      </c>
      <c r="J96" s="2">
        <f>I96/24</f>
        <v>170.25</v>
      </c>
    </row>
    <row r="97" spans="1:9" ht="15.75">
      <c r="A97" s="1">
        <v>2</v>
      </c>
      <c r="B97" s="2" t="s">
        <v>89</v>
      </c>
      <c r="C97" s="2" t="s">
        <v>86</v>
      </c>
      <c r="D97" s="2">
        <f>134+165+159+206</f>
        <v>664</v>
      </c>
      <c r="E97" s="2">
        <f>166+155+148+167</f>
        <v>636</v>
      </c>
      <c r="H97" s="2">
        <f t="shared" si="4"/>
        <v>1300</v>
      </c>
      <c r="I97" s="7"/>
    </row>
    <row r="98" spans="2:9" ht="15.75">
      <c r="B98" s="2" t="s">
        <v>90</v>
      </c>
      <c r="D98" s="2">
        <f>153+203+171+143</f>
        <v>670</v>
      </c>
      <c r="E98" s="2">
        <f>174+177+135+159</f>
        <v>645</v>
      </c>
      <c r="H98" s="2">
        <f t="shared" si="4"/>
        <v>1315</v>
      </c>
      <c r="I98" s="7"/>
    </row>
    <row r="99" spans="2:10" ht="15.75">
      <c r="B99" s="2" t="s">
        <v>91</v>
      </c>
      <c r="D99" s="2">
        <f>209+158+161+148</f>
        <v>676</v>
      </c>
      <c r="E99" s="2">
        <f>168+159+167+189</f>
        <v>683</v>
      </c>
      <c r="H99" s="2">
        <f t="shared" si="4"/>
        <v>1359</v>
      </c>
      <c r="I99" s="7">
        <f>H97+H98+H99</f>
        <v>3974</v>
      </c>
      <c r="J99" s="2">
        <f>I99/24</f>
        <v>165.58333333333334</v>
      </c>
    </row>
    <row r="100" spans="1:9" ht="15.75">
      <c r="A100" s="1">
        <v>3</v>
      </c>
      <c r="B100" s="2" t="s">
        <v>37</v>
      </c>
      <c r="C100" s="2" t="s">
        <v>2</v>
      </c>
      <c r="D100" s="2">
        <f>149+194+188+160</f>
        <v>691</v>
      </c>
      <c r="E100" s="2">
        <f>165+203+147+235</f>
        <v>750</v>
      </c>
      <c r="H100" s="2">
        <f t="shared" si="4"/>
        <v>1441</v>
      </c>
      <c r="I100" s="7"/>
    </row>
    <row r="101" spans="2:9" ht="15.75">
      <c r="B101" s="2" t="s">
        <v>40</v>
      </c>
      <c r="D101" s="2">
        <f>155+144+153+185</f>
        <v>637</v>
      </c>
      <c r="E101" s="2">
        <f>188+190+198+172</f>
        <v>748</v>
      </c>
      <c r="H101" s="2">
        <f t="shared" si="4"/>
        <v>1385</v>
      </c>
      <c r="I101" s="7"/>
    </row>
    <row r="102" spans="2:9" ht="15.75">
      <c r="B102" s="2" t="s">
        <v>183</v>
      </c>
      <c r="E102" s="2">
        <f>154+131+142+165</f>
        <v>592</v>
      </c>
      <c r="H102" s="2">
        <f t="shared" si="4"/>
        <v>592</v>
      </c>
      <c r="I102" s="7"/>
    </row>
    <row r="103" spans="2:10" ht="15.75">
      <c r="B103" s="2" t="s">
        <v>172</v>
      </c>
      <c r="D103" s="2">
        <f>159+172+118+124</f>
        <v>573</v>
      </c>
      <c r="H103" s="2">
        <f t="shared" si="4"/>
        <v>573</v>
      </c>
      <c r="I103" s="7">
        <f>H100+H101+H103+H102</f>
        <v>3991</v>
      </c>
      <c r="J103" s="2">
        <f>I103/24</f>
        <v>166.29166666666666</v>
      </c>
    </row>
    <row r="104" spans="1:9" ht="15.75">
      <c r="A104" s="1">
        <v>4</v>
      </c>
      <c r="B104" s="2" t="s">
        <v>49</v>
      </c>
      <c r="C104" s="2" t="s">
        <v>44</v>
      </c>
      <c r="D104" s="2">
        <f>151+181+142+154</f>
        <v>628</v>
      </c>
      <c r="E104" s="2">
        <f>166+148+189+137</f>
        <v>640</v>
      </c>
      <c r="H104" s="2">
        <f t="shared" si="4"/>
        <v>1268</v>
      </c>
      <c r="I104" s="7"/>
    </row>
    <row r="105" spans="2:9" ht="15.75">
      <c r="B105" s="2" t="s">
        <v>143</v>
      </c>
      <c r="D105" s="2">
        <f>138+178+116+176</f>
        <v>608</v>
      </c>
      <c r="H105" s="2">
        <f t="shared" si="4"/>
        <v>608</v>
      </c>
      <c r="I105" s="7"/>
    </row>
    <row r="106" spans="2:9" ht="15.75">
      <c r="B106" s="2" t="s">
        <v>182</v>
      </c>
      <c r="E106" s="2">
        <f>108+88+161+115</f>
        <v>472</v>
      </c>
      <c r="H106" s="2">
        <f t="shared" si="4"/>
        <v>472</v>
      </c>
      <c r="I106" s="7"/>
    </row>
    <row r="107" spans="2:10" ht="15.75">
      <c r="B107" s="2" t="s">
        <v>144</v>
      </c>
      <c r="D107" s="2">
        <f>235+166+163+203</f>
        <v>767</v>
      </c>
      <c r="E107" s="2">
        <f>172+176+164+182</f>
        <v>694</v>
      </c>
      <c r="H107" s="2">
        <f t="shared" si="4"/>
        <v>1461</v>
      </c>
      <c r="I107" s="7">
        <f>H104+H105+H107+H106</f>
        <v>3809</v>
      </c>
      <c r="J107" s="2">
        <f>I107/24</f>
        <v>158.70833333333334</v>
      </c>
    </row>
    <row r="108" spans="1:9" ht="15.75">
      <c r="A108" s="1">
        <v>5</v>
      </c>
      <c r="B108" s="2" t="s">
        <v>52</v>
      </c>
      <c r="C108" s="2" t="s">
        <v>5</v>
      </c>
      <c r="D108" s="2">
        <f>167+188+129+171</f>
        <v>655</v>
      </c>
      <c r="E108" s="2">
        <f>167+149+155+150</f>
        <v>621</v>
      </c>
      <c r="H108" s="2">
        <f t="shared" si="4"/>
        <v>1276</v>
      </c>
      <c r="I108" s="7"/>
    </row>
    <row r="109" spans="2:9" ht="15.75">
      <c r="B109" s="2" t="s">
        <v>51</v>
      </c>
      <c r="D109" s="2">
        <f>164+158+180+168</f>
        <v>670</v>
      </c>
      <c r="E109" s="2">
        <f>170+167+178+146</f>
        <v>661</v>
      </c>
      <c r="H109" s="2">
        <f t="shared" si="4"/>
        <v>1331</v>
      </c>
      <c r="I109" s="7"/>
    </row>
    <row r="110" spans="2:10" ht="15.75">
      <c r="B110" s="2" t="s">
        <v>42</v>
      </c>
      <c r="D110" s="2">
        <f>160+123+120+170</f>
        <v>573</v>
      </c>
      <c r="E110" s="2">
        <f>167+145+134+151</f>
        <v>597</v>
      </c>
      <c r="H110" s="2">
        <f t="shared" si="4"/>
        <v>1170</v>
      </c>
      <c r="I110" s="7">
        <f>H108+H109+H110</f>
        <v>3777</v>
      </c>
      <c r="J110" s="2">
        <f>I110/24</f>
        <v>157.375</v>
      </c>
    </row>
    <row r="111" spans="1:9" ht="15.75">
      <c r="A111" s="1">
        <v>6</v>
      </c>
      <c r="B111" s="2" t="s">
        <v>46</v>
      </c>
      <c r="C111" s="2" t="s">
        <v>22</v>
      </c>
      <c r="D111" s="2">
        <f>170+133+161+172</f>
        <v>636</v>
      </c>
      <c r="E111" s="2">
        <f>143+160+167+178</f>
        <v>648</v>
      </c>
      <c r="H111" s="2">
        <f t="shared" si="4"/>
        <v>1284</v>
      </c>
      <c r="I111" s="7"/>
    </row>
    <row r="112" spans="2:9" ht="15.75">
      <c r="B112" s="2" t="s">
        <v>47</v>
      </c>
      <c r="D112" s="2">
        <f>159+138+151+145</f>
        <v>593</v>
      </c>
      <c r="E112" s="2">
        <f>155+118+148+116</f>
        <v>537</v>
      </c>
      <c r="H112" s="2">
        <f t="shared" si="4"/>
        <v>1130</v>
      </c>
      <c r="I112" s="7"/>
    </row>
    <row r="113" spans="2:10" ht="15.75">
      <c r="B113" s="2" t="s">
        <v>43</v>
      </c>
      <c r="D113" s="2">
        <f>157+122+122+178</f>
        <v>579</v>
      </c>
      <c r="E113" s="2">
        <f>198+180+162+184</f>
        <v>724</v>
      </c>
      <c r="H113" s="2">
        <f t="shared" si="4"/>
        <v>1303</v>
      </c>
      <c r="I113" s="7">
        <f>H111+H112+H113</f>
        <v>3717</v>
      </c>
      <c r="J113" s="2">
        <f>I113/24</f>
        <v>154.875</v>
      </c>
    </row>
    <row r="114" spans="1:9" ht="15.75">
      <c r="A114" s="1">
        <v>7</v>
      </c>
      <c r="B114" s="2" t="s">
        <v>80</v>
      </c>
      <c r="C114" s="2" t="s">
        <v>2</v>
      </c>
      <c r="D114" s="2">
        <f>118+126+130+109</f>
        <v>483</v>
      </c>
      <c r="H114" s="2">
        <f t="shared" si="4"/>
        <v>483</v>
      </c>
      <c r="I114" s="7"/>
    </row>
    <row r="115" spans="2:9" ht="15.75">
      <c r="B115" s="2" t="s">
        <v>81</v>
      </c>
      <c r="E115" s="2">
        <f>168+129+157+157</f>
        <v>611</v>
      </c>
      <c r="H115" s="2">
        <f t="shared" si="4"/>
        <v>611</v>
      </c>
      <c r="I115" s="7"/>
    </row>
    <row r="116" spans="2:9" ht="15.75">
      <c r="B116" s="2" t="s">
        <v>41</v>
      </c>
      <c r="D116" s="2">
        <f>164+187+149+151</f>
        <v>651</v>
      </c>
      <c r="E116" s="2">
        <f>188+175+164+182</f>
        <v>709</v>
      </c>
      <c r="H116" s="2">
        <f t="shared" si="4"/>
        <v>1360</v>
      </c>
      <c r="I116" s="7"/>
    </row>
    <row r="117" spans="2:10" ht="15.75">
      <c r="B117" s="2" t="s">
        <v>82</v>
      </c>
      <c r="D117" s="2">
        <f>160+158+133+141</f>
        <v>592</v>
      </c>
      <c r="E117" s="2">
        <f>171+123+142+149</f>
        <v>585</v>
      </c>
      <c r="H117" s="2">
        <f t="shared" si="4"/>
        <v>1177</v>
      </c>
      <c r="I117" s="7">
        <f>H115+H116+H117+H114</f>
        <v>3631</v>
      </c>
      <c r="J117" s="2">
        <f>I117/24</f>
        <v>151.29166666666666</v>
      </c>
    </row>
    <row r="118" spans="1:10" ht="15.75">
      <c r="A118" s="13">
        <v>8</v>
      </c>
      <c r="B118" s="14" t="s">
        <v>77</v>
      </c>
      <c r="C118" s="14" t="s">
        <v>16</v>
      </c>
      <c r="D118" s="14">
        <f>119+144+180+153</f>
        <v>596</v>
      </c>
      <c r="E118" s="14">
        <f>225+137+130+147</f>
        <v>639</v>
      </c>
      <c r="F118" s="14"/>
      <c r="G118" s="14"/>
      <c r="H118" s="14">
        <f t="shared" si="4"/>
        <v>1235</v>
      </c>
      <c r="I118" s="15"/>
      <c r="J118" s="14"/>
    </row>
    <row r="119" spans="1:10" ht="15.75">
      <c r="A119" s="13"/>
      <c r="B119" s="14" t="s">
        <v>78</v>
      </c>
      <c r="C119" s="14"/>
      <c r="D119" s="14">
        <f>183+162+168+157</f>
        <v>670</v>
      </c>
      <c r="E119" s="14">
        <f>111+135+141+135</f>
        <v>522</v>
      </c>
      <c r="F119" s="14"/>
      <c r="G119" s="14"/>
      <c r="H119" s="14">
        <f t="shared" si="4"/>
        <v>1192</v>
      </c>
      <c r="I119" s="15"/>
      <c r="J119" s="14"/>
    </row>
    <row r="120" spans="1:11" ht="15.75">
      <c r="A120" s="13"/>
      <c r="B120" s="14" t="s">
        <v>79</v>
      </c>
      <c r="C120" s="14"/>
      <c r="D120" s="14">
        <f>146+127+167+158</f>
        <v>598</v>
      </c>
      <c r="E120" s="14">
        <f>145+152+160+113</f>
        <v>570</v>
      </c>
      <c r="F120" s="14"/>
      <c r="G120" s="14"/>
      <c r="H120" s="14">
        <f t="shared" si="4"/>
        <v>1168</v>
      </c>
      <c r="I120" s="15">
        <f>H118+H119+H120</f>
        <v>3595</v>
      </c>
      <c r="J120" s="14">
        <f>I120/24</f>
        <v>149.79166666666666</v>
      </c>
      <c r="K120" s="2"/>
    </row>
    <row r="121" spans="1:11" ht="15.75">
      <c r="A121" s="1">
        <v>9</v>
      </c>
      <c r="B121" s="2" t="s">
        <v>85</v>
      </c>
      <c r="C121" s="2" t="s">
        <v>86</v>
      </c>
      <c r="D121" s="2">
        <f>157+151+162+168</f>
        <v>638</v>
      </c>
      <c r="E121" s="2">
        <f>172+145+177+179</f>
        <v>673</v>
      </c>
      <c r="H121" s="2">
        <f t="shared" si="4"/>
        <v>1311</v>
      </c>
      <c r="I121" s="7"/>
      <c r="K121" s="2"/>
    </row>
    <row r="122" spans="2:11" ht="15.75">
      <c r="B122" s="2" t="s">
        <v>87</v>
      </c>
      <c r="D122" s="2">
        <f>127+121+163+155</f>
        <v>566</v>
      </c>
      <c r="E122" s="2">
        <f>171+146+163+190</f>
        <v>670</v>
      </c>
      <c r="H122" s="2">
        <f t="shared" si="4"/>
        <v>1236</v>
      </c>
      <c r="I122" s="7"/>
      <c r="K122" s="2"/>
    </row>
    <row r="123" spans="2:11" ht="15.75">
      <c r="B123" s="2" t="s">
        <v>88</v>
      </c>
      <c r="D123" s="2">
        <f>111+127+109+146</f>
        <v>493</v>
      </c>
      <c r="E123" s="2">
        <f>114+136+126+145</f>
        <v>521</v>
      </c>
      <c r="H123" s="2">
        <f t="shared" si="4"/>
        <v>1014</v>
      </c>
      <c r="I123" s="7">
        <f>H121+H122+H123</f>
        <v>3561</v>
      </c>
      <c r="J123" s="2">
        <f>I123/24</f>
        <v>148.375</v>
      </c>
      <c r="K123" s="2"/>
    </row>
    <row r="124" spans="1:11" ht="15.75">
      <c r="A124" s="1">
        <v>10</v>
      </c>
      <c r="B124" s="2" t="s">
        <v>141</v>
      </c>
      <c r="C124" s="2" t="s">
        <v>44</v>
      </c>
      <c r="D124" s="2">
        <f>162+118+159+158</f>
        <v>597</v>
      </c>
      <c r="E124" s="2">
        <f>151+166+140+167</f>
        <v>624</v>
      </c>
      <c r="H124" s="2">
        <f t="shared" si="4"/>
        <v>1221</v>
      </c>
      <c r="I124" s="7"/>
      <c r="K124" s="2"/>
    </row>
    <row r="125" spans="2:11" ht="15.75">
      <c r="B125" s="2" t="s">
        <v>142</v>
      </c>
      <c r="D125" s="2">
        <f>92+137+132+138</f>
        <v>499</v>
      </c>
      <c r="E125" s="2">
        <f>168+133+139+125</f>
        <v>565</v>
      </c>
      <c r="H125" s="2">
        <f t="shared" si="4"/>
        <v>1064</v>
      </c>
      <c r="I125" s="7"/>
      <c r="K125" s="2"/>
    </row>
    <row r="126" spans="2:11" ht="15.75">
      <c r="B126" s="2" t="s">
        <v>50</v>
      </c>
      <c r="D126" s="2">
        <f>141+147+115+158</f>
        <v>561</v>
      </c>
      <c r="E126" s="2">
        <f>139+154+144+156</f>
        <v>593</v>
      </c>
      <c r="H126" s="2">
        <f t="shared" si="4"/>
        <v>1154</v>
      </c>
      <c r="I126" s="7">
        <f>H124+H125+H126</f>
        <v>3439</v>
      </c>
      <c r="J126" s="2">
        <f>I126/24</f>
        <v>143.29166666666666</v>
      </c>
      <c r="K126" s="2"/>
    </row>
    <row r="127" spans="1:11" ht="15.75">
      <c r="A127" s="1">
        <v>11</v>
      </c>
      <c r="B127" s="2" t="s">
        <v>83</v>
      </c>
      <c r="C127" s="2" t="s">
        <v>5</v>
      </c>
      <c r="D127" s="2">
        <f>131+140+126+129</f>
        <v>526</v>
      </c>
      <c r="E127" s="2">
        <f>125+130+122+101</f>
        <v>478</v>
      </c>
      <c r="H127" s="2">
        <f t="shared" si="4"/>
        <v>1004</v>
      </c>
      <c r="I127" s="7"/>
      <c r="K127" s="2"/>
    </row>
    <row r="128" spans="2:11" ht="15.75">
      <c r="B128" s="2" t="s">
        <v>84</v>
      </c>
      <c r="D128" s="2">
        <f>110+105+125+144</f>
        <v>484</v>
      </c>
      <c r="E128" s="2">
        <f>156+124+133+180</f>
        <v>593</v>
      </c>
      <c r="H128" s="2">
        <f t="shared" si="4"/>
        <v>1077</v>
      </c>
      <c r="I128" s="7"/>
      <c r="K128" s="2"/>
    </row>
    <row r="129" spans="2:11" ht="15.75">
      <c r="B129" s="2" t="s">
        <v>53</v>
      </c>
      <c r="C129" s="2" t="s">
        <v>6</v>
      </c>
      <c r="D129" s="2">
        <f>113+126+102+125</f>
        <v>466</v>
      </c>
      <c r="E129" s="2">
        <f>183+169+165+155</f>
        <v>672</v>
      </c>
      <c r="H129" s="2">
        <f t="shared" si="4"/>
        <v>1138</v>
      </c>
      <c r="I129" s="7">
        <f>H127+H128+H129</f>
        <v>3219</v>
      </c>
      <c r="J129" s="4">
        <f>I129/24</f>
        <v>134.125</v>
      </c>
      <c r="K129" s="2"/>
    </row>
    <row r="130" spans="1:11" ht="15.75">
      <c r="A130" s="1">
        <v>12</v>
      </c>
      <c r="B130" s="2" t="s">
        <v>148</v>
      </c>
      <c r="C130" s="2" t="s">
        <v>44</v>
      </c>
      <c r="D130" s="2">
        <f>180+151+120+119</f>
        <v>570</v>
      </c>
      <c r="H130" s="2">
        <f t="shared" si="4"/>
        <v>570</v>
      </c>
      <c r="I130" s="7"/>
      <c r="K130" s="2"/>
    </row>
    <row r="131" spans="2:13" ht="15.75">
      <c r="B131" s="2" t="s">
        <v>149</v>
      </c>
      <c r="D131" s="2">
        <f>105+89+122+97</f>
        <v>413</v>
      </c>
      <c r="E131" s="2">
        <f>126+166+143+152</f>
        <v>587</v>
      </c>
      <c r="H131" s="2">
        <f t="shared" si="4"/>
        <v>1000</v>
      </c>
      <c r="I131" s="7"/>
      <c r="K131" s="2"/>
      <c r="M131" t="s">
        <v>173</v>
      </c>
    </row>
    <row r="132" spans="2:11" ht="15.75">
      <c r="B132" s="2" t="s">
        <v>181</v>
      </c>
      <c r="E132" s="2">
        <f>151+128+103+121</f>
        <v>503</v>
      </c>
      <c r="H132" s="2">
        <f t="shared" si="4"/>
        <v>503</v>
      </c>
      <c r="I132" s="7"/>
      <c r="K132" s="2"/>
    </row>
    <row r="133" spans="1:10" ht="15.75">
      <c r="A133" s="1">
        <v>13</v>
      </c>
      <c r="B133" s="2" t="s">
        <v>150</v>
      </c>
      <c r="D133" s="2">
        <f>87+129+117+105</f>
        <v>438</v>
      </c>
      <c r="E133" s="2">
        <f>120+129+122+97</f>
        <v>468</v>
      </c>
      <c r="H133" s="2">
        <f t="shared" si="4"/>
        <v>906</v>
      </c>
      <c r="I133" s="7">
        <f>H130+H131+H133+H132</f>
        <v>2979</v>
      </c>
      <c r="J133" s="2">
        <f>I133/24</f>
        <v>124.125</v>
      </c>
    </row>
    <row r="134" spans="2:9" ht="15.75">
      <c r="B134" s="2" t="s">
        <v>154</v>
      </c>
      <c r="C134" s="2" t="s">
        <v>38</v>
      </c>
      <c r="D134" s="2">
        <f>121+125+146+168</f>
        <v>560</v>
      </c>
      <c r="E134" s="2">
        <f>114+114+164+149</f>
        <v>541</v>
      </c>
      <c r="H134" s="2">
        <f t="shared" si="4"/>
        <v>1101</v>
      </c>
      <c r="I134" s="7"/>
    </row>
    <row r="135" spans="2:9" ht="15.75">
      <c r="B135" s="2" t="s">
        <v>155</v>
      </c>
      <c r="D135" s="2">
        <f>109+110+108+105</f>
        <v>432</v>
      </c>
      <c r="E135" s="2">
        <f>99+117+124+117</f>
        <v>457</v>
      </c>
      <c r="H135" s="2">
        <f t="shared" si="4"/>
        <v>889</v>
      </c>
      <c r="I135" s="7"/>
    </row>
    <row r="136" spans="2:10" ht="15.75">
      <c r="B136" s="2" t="s">
        <v>156</v>
      </c>
      <c r="D136" s="2">
        <f>153+114+97+130</f>
        <v>494</v>
      </c>
      <c r="E136" s="2">
        <f>106+107+100+106</f>
        <v>419</v>
      </c>
      <c r="H136" s="2">
        <f t="shared" si="4"/>
        <v>913</v>
      </c>
      <c r="I136" s="7">
        <f>H134+H135+H136</f>
        <v>2903</v>
      </c>
      <c r="J136" s="4">
        <f>I136/24</f>
        <v>120.95833333333333</v>
      </c>
    </row>
    <row r="137" spans="1:9" ht="15.75">
      <c r="A137" s="1">
        <v>14</v>
      </c>
      <c r="B137" s="2" t="s">
        <v>151</v>
      </c>
      <c r="C137" s="2" t="s">
        <v>44</v>
      </c>
      <c r="D137" s="2">
        <f>131+98+159+113</f>
        <v>501</v>
      </c>
      <c r="H137" s="2">
        <f t="shared" si="4"/>
        <v>501</v>
      </c>
      <c r="I137" s="7"/>
    </row>
    <row r="138" spans="2:9" ht="15.75">
      <c r="B138" s="2" t="s">
        <v>152</v>
      </c>
      <c r="D138" s="2">
        <f>116+106+141+149</f>
        <v>512</v>
      </c>
      <c r="E138" s="2">
        <f>132+100+97+192</f>
        <v>521</v>
      </c>
      <c r="H138" s="2">
        <f t="shared" si="4"/>
        <v>1033</v>
      </c>
      <c r="I138" s="7"/>
    </row>
    <row r="139" spans="2:10" ht="15.75">
      <c r="B139" s="2" t="s">
        <v>153</v>
      </c>
      <c r="D139" s="2">
        <f>113+106+134+112</f>
        <v>465</v>
      </c>
      <c r="H139" s="2">
        <f t="shared" si="4"/>
        <v>465</v>
      </c>
      <c r="I139" s="7">
        <f>H137+H138+H139</f>
        <v>1999</v>
      </c>
      <c r="J139" s="2">
        <f>I139/16</f>
        <v>124.9375</v>
      </c>
    </row>
    <row r="140" ht="18.75">
      <c r="B140" s="8" t="s">
        <v>180</v>
      </c>
    </row>
    <row r="141" ht="15.75">
      <c r="M141" t="s">
        <v>173</v>
      </c>
    </row>
    <row r="142" ht="16.5" thickBot="1"/>
    <row r="143" spans="2:9" ht="21" thickBot="1">
      <c r="B143" s="3" t="s">
        <v>54</v>
      </c>
      <c r="I143" s="7"/>
    </row>
    <row r="144" ht="15.75">
      <c r="I144" s="7"/>
    </row>
    <row r="145" spans="1:9" ht="15.75">
      <c r="A145" s="1">
        <v>1</v>
      </c>
      <c r="B145" s="2" t="s">
        <v>92</v>
      </c>
      <c r="C145" s="2" t="s">
        <v>6</v>
      </c>
      <c r="D145" s="2">
        <f>181+172+206+215</f>
        <v>774</v>
      </c>
      <c r="E145" s="2">
        <f>134+233+169+199</f>
        <v>735</v>
      </c>
      <c r="H145" s="2">
        <f aca="true" t="shared" si="5" ref="H145:H161">D145+E145+F145+G145</f>
        <v>1509</v>
      </c>
      <c r="I145" s="7"/>
    </row>
    <row r="146" spans="2:9" ht="15.75">
      <c r="B146" s="2" t="s">
        <v>56</v>
      </c>
      <c r="C146" s="2" t="s">
        <v>22</v>
      </c>
      <c r="D146" s="2">
        <f>194+222+181+196</f>
        <v>793</v>
      </c>
      <c r="E146" s="2">
        <f>247+204+244+233</f>
        <v>928</v>
      </c>
      <c r="H146" s="2">
        <f t="shared" si="5"/>
        <v>1721</v>
      </c>
      <c r="I146" s="7"/>
    </row>
    <row r="147" spans="2:10" ht="15.75">
      <c r="B147" s="2" t="s">
        <v>57</v>
      </c>
      <c r="C147" s="2" t="s">
        <v>93</v>
      </c>
      <c r="D147" s="2">
        <f>168+169+116+145</f>
        <v>598</v>
      </c>
      <c r="E147" s="2">
        <f>193+168+165+152</f>
        <v>678</v>
      </c>
      <c r="H147" s="2">
        <f t="shared" si="5"/>
        <v>1276</v>
      </c>
      <c r="I147" s="7">
        <f>H145+H146+H147</f>
        <v>4506</v>
      </c>
      <c r="J147" s="2">
        <f>I147/24</f>
        <v>187.75</v>
      </c>
    </row>
    <row r="148" spans="1:9" ht="15.75">
      <c r="A148" s="1">
        <v>2</v>
      </c>
      <c r="B148" s="2" t="s">
        <v>58</v>
      </c>
      <c r="C148" s="2" t="s">
        <v>5</v>
      </c>
      <c r="D148" s="2">
        <f>242+166+173+170</f>
        <v>751</v>
      </c>
      <c r="E148" s="2">
        <f>143+133+139+154</f>
        <v>569</v>
      </c>
      <c r="H148" s="2">
        <f t="shared" si="5"/>
        <v>1320</v>
      </c>
      <c r="I148" s="7"/>
    </row>
    <row r="149" spans="2:9" ht="15.75">
      <c r="B149" s="2" t="s">
        <v>61</v>
      </c>
      <c r="D149" s="2">
        <f>181+195+153+144</f>
        <v>673</v>
      </c>
      <c r="E149" s="2">
        <f>134+151+179+148</f>
        <v>612</v>
      </c>
      <c r="H149" s="2">
        <f t="shared" si="5"/>
        <v>1285</v>
      </c>
      <c r="I149" s="7"/>
    </row>
    <row r="150" spans="2:10" ht="15.75">
      <c r="B150" s="2" t="s">
        <v>63</v>
      </c>
      <c r="D150" s="2">
        <f>235+155+127+180</f>
        <v>697</v>
      </c>
      <c r="E150" s="2">
        <f>177+170+156+191</f>
        <v>694</v>
      </c>
      <c r="H150" s="2">
        <f t="shared" si="5"/>
        <v>1391</v>
      </c>
      <c r="I150" s="7">
        <f>H148+H149+H150</f>
        <v>3996</v>
      </c>
      <c r="J150" s="2">
        <f>I150/24</f>
        <v>166.5</v>
      </c>
    </row>
    <row r="151" spans="1:10" ht="15.75">
      <c r="A151" s="13">
        <v>3</v>
      </c>
      <c r="B151" s="14" t="s">
        <v>96</v>
      </c>
      <c r="C151" s="14" t="s">
        <v>16</v>
      </c>
      <c r="D151" s="14">
        <f>227+181+150+166</f>
        <v>724</v>
      </c>
      <c r="E151" s="14">
        <f>143+155+182+159</f>
        <v>639</v>
      </c>
      <c r="F151" s="14"/>
      <c r="G151" s="14"/>
      <c r="H151" s="14">
        <f t="shared" si="5"/>
        <v>1363</v>
      </c>
      <c r="I151" s="15"/>
      <c r="J151" s="14"/>
    </row>
    <row r="152" spans="1:10" ht="15.75">
      <c r="A152" s="13"/>
      <c r="B152" s="14" t="s">
        <v>97</v>
      </c>
      <c r="C152" s="14"/>
      <c r="D152" s="14">
        <f>121+137+118+137</f>
        <v>513</v>
      </c>
      <c r="E152" s="14">
        <f>136+135+101+177</f>
        <v>549</v>
      </c>
      <c r="F152" s="14"/>
      <c r="G152" s="14"/>
      <c r="H152" s="14">
        <f t="shared" si="5"/>
        <v>1062</v>
      </c>
      <c r="I152" s="15"/>
      <c r="J152" s="14"/>
    </row>
    <row r="153" spans="1:10" ht="15.75">
      <c r="A153" s="13"/>
      <c r="B153" s="14" t="s">
        <v>98</v>
      </c>
      <c r="C153" s="14"/>
      <c r="D153" s="14"/>
      <c r="E153" s="14"/>
      <c r="F153" s="14"/>
      <c r="G153" s="14"/>
      <c r="H153" s="14">
        <f t="shared" si="5"/>
        <v>0</v>
      </c>
      <c r="I153" s="15"/>
      <c r="J153" s="14"/>
    </row>
    <row r="154" spans="1:10" ht="15.75">
      <c r="A154" s="13"/>
      <c r="B154" s="14" t="s">
        <v>99</v>
      </c>
      <c r="C154" s="14"/>
      <c r="D154" s="14">
        <f>186+192+145+155</f>
        <v>678</v>
      </c>
      <c r="E154" s="14">
        <f>195+181+175+143</f>
        <v>694</v>
      </c>
      <c r="F154" s="14"/>
      <c r="G154" s="14"/>
      <c r="H154" s="14">
        <f t="shared" si="5"/>
        <v>1372</v>
      </c>
      <c r="I154" s="15">
        <f>H152+H153+H154+H151</f>
        <v>3797</v>
      </c>
      <c r="J154" s="14">
        <f>I154/24</f>
        <v>158.20833333333334</v>
      </c>
    </row>
    <row r="155" spans="1:9" ht="15.75">
      <c r="A155" s="1">
        <v>4</v>
      </c>
      <c r="B155" s="2" t="s">
        <v>59</v>
      </c>
      <c r="C155" s="2" t="s">
        <v>2</v>
      </c>
      <c r="D155" s="2">
        <f>161+184+148+170</f>
        <v>663</v>
      </c>
      <c r="H155" s="2">
        <f t="shared" si="5"/>
        <v>663</v>
      </c>
      <c r="I155" s="7"/>
    </row>
    <row r="156" spans="2:9" ht="15.75">
      <c r="B156" s="2" t="s">
        <v>55</v>
      </c>
      <c r="D156" s="2">
        <f>147+164+206+176</f>
        <v>693</v>
      </c>
      <c r="E156" s="2">
        <f>176+181+184+133</f>
        <v>674</v>
      </c>
      <c r="H156" s="2">
        <f t="shared" si="5"/>
        <v>1367</v>
      </c>
      <c r="I156" s="7"/>
    </row>
    <row r="157" spans="2:8" ht="15.75">
      <c r="B157" s="2" t="s">
        <v>185</v>
      </c>
      <c r="E157" s="2">
        <f>128+119+132+103</f>
        <v>482</v>
      </c>
      <c r="H157" s="2">
        <f t="shared" si="5"/>
        <v>482</v>
      </c>
    </row>
    <row r="158" spans="2:10" ht="15.75">
      <c r="B158" s="2" t="s">
        <v>100</v>
      </c>
      <c r="D158" s="2">
        <f>132+137+150+172</f>
        <v>591</v>
      </c>
      <c r="E158" s="2">
        <f>133+158+165+192</f>
        <v>648</v>
      </c>
      <c r="H158" s="2">
        <f t="shared" si="5"/>
        <v>1239</v>
      </c>
      <c r="I158" s="7">
        <f>H155+H156+H158+H157</f>
        <v>3751</v>
      </c>
      <c r="J158" s="2">
        <f>I158/24</f>
        <v>156.29166666666666</v>
      </c>
    </row>
    <row r="159" spans="1:10" ht="15.75">
      <c r="A159" s="13">
        <v>5</v>
      </c>
      <c r="B159" s="14" t="s">
        <v>94</v>
      </c>
      <c r="C159" s="14" t="s">
        <v>16</v>
      </c>
      <c r="D159" s="14">
        <f>175+151+160+181</f>
        <v>667</v>
      </c>
      <c r="E159" s="14">
        <f>168+144+146+145</f>
        <v>603</v>
      </c>
      <c r="F159" s="14"/>
      <c r="G159" s="14"/>
      <c r="H159" s="14">
        <f t="shared" si="5"/>
        <v>1270</v>
      </c>
      <c r="I159" s="15"/>
      <c r="J159" s="14"/>
    </row>
    <row r="160" spans="1:10" ht="15.75">
      <c r="A160" s="13"/>
      <c r="B160" s="14" t="s">
        <v>45</v>
      </c>
      <c r="C160" s="14"/>
      <c r="D160" s="14">
        <f>109+174+142+129</f>
        <v>554</v>
      </c>
      <c r="E160" s="14">
        <f>177+168+144+146</f>
        <v>635</v>
      </c>
      <c r="F160" s="14"/>
      <c r="G160" s="14"/>
      <c r="H160" s="14">
        <f t="shared" si="5"/>
        <v>1189</v>
      </c>
      <c r="I160" s="15"/>
      <c r="J160" s="14"/>
    </row>
    <row r="161" spans="1:10" ht="15.75">
      <c r="A161" s="13"/>
      <c r="B161" s="14" t="s">
        <v>95</v>
      </c>
      <c r="C161" s="14"/>
      <c r="D161" s="14">
        <f>116+139+118+151</f>
        <v>524</v>
      </c>
      <c r="E161" s="14">
        <f>147+104+154+154</f>
        <v>559</v>
      </c>
      <c r="F161" s="14"/>
      <c r="G161" s="14"/>
      <c r="H161" s="14">
        <f t="shared" si="5"/>
        <v>1083</v>
      </c>
      <c r="I161" s="15">
        <f>H159+H160+H161</f>
        <v>3542</v>
      </c>
      <c r="J161" s="14">
        <f>I161/24</f>
        <v>147.58333333333334</v>
      </c>
    </row>
    <row r="162" spans="2:9" ht="18.75">
      <c r="B162" s="10" t="s">
        <v>184</v>
      </c>
      <c r="C162" s="5"/>
      <c r="D162" s="5"/>
      <c r="E162" s="5"/>
      <c r="F162" s="5"/>
      <c r="G162" s="5"/>
      <c r="H162" s="5"/>
      <c r="I162" s="7"/>
    </row>
    <row r="163" spans="2:9" ht="15.75">
      <c r="B163" s="9"/>
      <c r="I163" s="7"/>
    </row>
    <row r="164" ht="16.5" thickBot="1">
      <c r="I164" s="7"/>
    </row>
    <row r="165" spans="2:9" ht="21" thickBot="1">
      <c r="B165" s="3" t="s">
        <v>60</v>
      </c>
      <c r="I165" s="7"/>
    </row>
    <row r="166" ht="15.75">
      <c r="I166" s="7"/>
    </row>
    <row r="167" spans="1:9" ht="15.75">
      <c r="A167" s="1">
        <v>1</v>
      </c>
      <c r="B167" s="2" t="s">
        <v>62</v>
      </c>
      <c r="C167" s="2" t="s">
        <v>2</v>
      </c>
      <c r="D167" s="2">
        <f>213+183+192+140</f>
        <v>728</v>
      </c>
      <c r="E167" s="2">
        <f>169+165+174+140</f>
        <v>648</v>
      </c>
      <c r="H167" s="2">
        <f aca="true" t="shared" si="6" ref="H167:H175">D167+E167+F167+G167</f>
        <v>1376</v>
      </c>
      <c r="I167" s="7"/>
    </row>
    <row r="168" spans="2:9" ht="15.75">
      <c r="B168" s="2" t="s">
        <v>68</v>
      </c>
      <c r="C168" s="2" t="s">
        <v>10</v>
      </c>
      <c r="D168" s="2">
        <f>134+185+132+164</f>
        <v>615</v>
      </c>
      <c r="E168" s="2">
        <f>148+170+140+143</f>
        <v>601</v>
      </c>
      <c r="H168" s="2">
        <f t="shared" si="6"/>
        <v>1216</v>
      </c>
      <c r="I168" s="7"/>
    </row>
    <row r="169" spans="2:10" ht="15.75">
      <c r="B169" s="2" t="s">
        <v>112</v>
      </c>
      <c r="C169" s="2" t="s">
        <v>113</v>
      </c>
      <c r="D169" s="2">
        <f>145+110+149+126</f>
        <v>530</v>
      </c>
      <c r="E169" s="2">
        <f>142+169+157+167</f>
        <v>635</v>
      </c>
      <c r="H169" s="2">
        <f t="shared" si="6"/>
        <v>1165</v>
      </c>
      <c r="I169" s="7">
        <f>H167+H168+H169</f>
        <v>3757</v>
      </c>
      <c r="J169" s="2">
        <f>I169/24</f>
        <v>156.54166666666666</v>
      </c>
    </row>
    <row r="170" spans="1:9" ht="15.75">
      <c r="A170" s="1">
        <v>2</v>
      </c>
      <c r="B170" s="2" t="s">
        <v>117</v>
      </c>
      <c r="C170" s="2" t="s">
        <v>104</v>
      </c>
      <c r="D170" s="2">
        <f>124+140+159+159</f>
        <v>582</v>
      </c>
      <c r="E170" s="2">
        <f>120+165+127+148</f>
        <v>560</v>
      </c>
      <c r="H170" s="2">
        <f t="shared" si="6"/>
        <v>1142</v>
      </c>
      <c r="I170" s="7"/>
    </row>
    <row r="171" spans="2:9" ht="15.75">
      <c r="B171" s="2" t="s">
        <v>118</v>
      </c>
      <c r="C171" s="2" t="s">
        <v>119</v>
      </c>
      <c r="D171" s="2">
        <f>118+99+102+125</f>
        <v>444</v>
      </c>
      <c r="E171" s="2">
        <f>158+167+147+128</f>
        <v>600</v>
      </c>
      <c r="H171" s="2">
        <f t="shared" si="6"/>
        <v>1044</v>
      </c>
      <c r="I171" s="7"/>
    </row>
    <row r="172" spans="2:10" ht="15.75">
      <c r="B172" s="2" t="s">
        <v>120</v>
      </c>
      <c r="C172" s="2" t="s">
        <v>121</v>
      </c>
      <c r="D172" s="2">
        <f>184+198+170+177</f>
        <v>729</v>
      </c>
      <c r="E172" s="2">
        <f>167+215+200+162</f>
        <v>744</v>
      </c>
      <c r="H172" s="2">
        <f t="shared" si="6"/>
        <v>1473</v>
      </c>
      <c r="I172" s="7">
        <f>H170+H171+H172</f>
        <v>3659</v>
      </c>
      <c r="J172" s="2">
        <f>I172/24</f>
        <v>152.45833333333334</v>
      </c>
    </row>
    <row r="173" spans="1:9" ht="15.75">
      <c r="A173" s="1">
        <v>3</v>
      </c>
      <c r="B173" s="2" t="s">
        <v>145</v>
      </c>
      <c r="C173" s="2" t="s">
        <v>113</v>
      </c>
      <c r="D173" s="2">
        <f>114+152+158+177</f>
        <v>601</v>
      </c>
      <c r="E173" s="2">
        <f>98+136+131+173</f>
        <v>538</v>
      </c>
      <c r="H173" s="2">
        <f t="shared" si="6"/>
        <v>1139</v>
      </c>
      <c r="I173" s="7"/>
    </row>
    <row r="174" spans="2:9" ht="15.75">
      <c r="B174" s="2" t="s">
        <v>146</v>
      </c>
      <c r="D174" s="2">
        <f>116+128+75+122</f>
        <v>441</v>
      </c>
      <c r="E174" s="2">
        <f>118+146+171+109</f>
        <v>544</v>
      </c>
      <c r="H174" s="2">
        <f t="shared" si="6"/>
        <v>985</v>
      </c>
      <c r="I174" s="7"/>
    </row>
    <row r="175" spans="2:10" ht="15.75">
      <c r="B175" s="2" t="s">
        <v>147</v>
      </c>
      <c r="C175" s="2" t="s">
        <v>2</v>
      </c>
      <c r="D175" s="2">
        <f>136+96+112+117</f>
        <v>461</v>
      </c>
      <c r="E175" s="2">
        <f>132+159+169+126</f>
        <v>586</v>
      </c>
      <c r="H175" s="2">
        <f t="shared" si="6"/>
        <v>1047</v>
      </c>
      <c r="I175" s="7">
        <f>H173+H174+H175</f>
        <v>3171</v>
      </c>
      <c r="J175" s="2">
        <f>I175/24</f>
        <v>132.125</v>
      </c>
    </row>
    <row r="176" spans="1:9" ht="15.75">
      <c r="A176" s="1">
        <v>4</v>
      </c>
      <c r="B176" s="2" t="s">
        <v>114</v>
      </c>
      <c r="C176" s="2" t="s">
        <v>5</v>
      </c>
      <c r="D176" s="2">
        <f>149+126+120+141</f>
        <v>536</v>
      </c>
      <c r="E176" s="2">
        <f>125+122+151+157</f>
        <v>555</v>
      </c>
      <c r="H176" s="2">
        <f aca="true" t="shared" si="7" ref="H176:H182">D176+E176+F176+G176</f>
        <v>1091</v>
      </c>
      <c r="I176" s="7"/>
    </row>
    <row r="177" spans="2:9" ht="15.75">
      <c r="B177" s="2" t="s">
        <v>115</v>
      </c>
      <c r="D177" s="2">
        <f>110+117+120+97</f>
        <v>444</v>
      </c>
      <c r="E177" s="2">
        <f>156+123+95+125</f>
        <v>499</v>
      </c>
      <c r="H177" s="2">
        <f t="shared" si="7"/>
        <v>943</v>
      </c>
      <c r="I177" s="7"/>
    </row>
    <row r="178" spans="2:9" ht="15.75">
      <c r="B178" s="2" t="s">
        <v>116</v>
      </c>
      <c r="D178" s="2">
        <f>94+123+130+100</f>
        <v>447</v>
      </c>
      <c r="H178" s="2">
        <f t="shared" si="7"/>
        <v>447</v>
      </c>
      <c r="I178" s="7"/>
    </row>
    <row r="179" spans="2:10" ht="15.75">
      <c r="B179" s="2" t="s">
        <v>64</v>
      </c>
      <c r="E179" s="2">
        <f>139+126+117+99</f>
        <v>481</v>
      </c>
      <c r="H179" s="2">
        <f t="shared" si="7"/>
        <v>481</v>
      </c>
      <c r="I179" s="7">
        <f>H177+H178+H179+H176</f>
        <v>2962</v>
      </c>
      <c r="J179" s="2">
        <f>I179/24</f>
        <v>123.41666666666667</v>
      </c>
    </row>
    <row r="180" spans="1:9" ht="15.75">
      <c r="A180" s="1">
        <v>5</v>
      </c>
      <c r="B180" s="2" t="s">
        <v>122</v>
      </c>
      <c r="C180" s="2" t="s">
        <v>44</v>
      </c>
      <c r="D180" s="2">
        <f>133+112+127+145</f>
        <v>517</v>
      </c>
      <c r="E180" s="2">
        <f>124+125+143+122</f>
        <v>514</v>
      </c>
      <c r="H180" s="2">
        <f t="shared" si="7"/>
        <v>1031</v>
      </c>
      <c r="I180" s="7"/>
    </row>
    <row r="181" spans="2:9" ht="15.75">
      <c r="B181" s="2" t="s">
        <v>123</v>
      </c>
      <c r="D181" s="2">
        <f>139+127+125+138</f>
        <v>529</v>
      </c>
      <c r="E181" s="2">
        <f>110+89+84+88</f>
        <v>371</v>
      </c>
      <c r="H181" s="2">
        <f t="shared" si="7"/>
        <v>900</v>
      </c>
      <c r="I181" s="7"/>
    </row>
    <row r="182" spans="2:10" ht="15.75">
      <c r="B182" s="2" t="s">
        <v>124</v>
      </c>
      <c r="D182" s="2">
        <f>116+101+88+109</f>
        <v>414</v>
      </c>
      <c r="E182" s="2">
        <f>89+113+70+73</f>
        <v>345</v>
      </c>
      <c r="H182" s="2">
        <f t="shared" si="7"/>
        <v>759</v>
      </c>
      <c r="I182" s="7">
        <f>H180+H181+H182</f>
        <v>2690</v>
      </c>
      <c r="J182" s="2">
        <f>I182/24</f>
        <v>112.08333333333333</v>
      </c>
    </row>
    <row r="183" spans="2:9" ht="18.75">
      <c r="B183" s="8" t="s">
        <v>186</v>
      </c>
      <c r="I183" s="7"/>
    </row>
    <row r="212" spans="2:9" ht="15.75">
      <c r="B212" s="11"/>
      <c r="C212" s="5"/>
      <c r="D212" s="5"/>
      <c r="E212" s="5"/>
      <c r="F212" s="5"/>
      <c r="G212" s="5"/>
      <c r="H212" s="5"/>
      <c r="I212" s="7"/>
    </row>
    <row r="213" spans="2:9" ht="15.75">
      <c r="B213" s="5"/>
      <c r="C213" s="5"/>
      <c r="D213" s="5"/>
      <c r="E213" s="5"/>
      <c r="F213" s="5"/>
      <c r="G213" s="5"/>
      <c r="H213" s="5"/>
      <c r="I213" s="7"/>
    </row>
    <row r="214" spans="2:9" ht="15.75">
      <c r="B214" s="5"/>
      <c r="C214" s="5"/>
      <c r="D214" s="5"/>
      <c r="E214" s="5"/>
      <c r="F214" s="5"/>
      <c r="G214" s="5"/>
      <c r="H214" s="5"/>
      <c r="I214" s="7"/>
    </row>
    <row r="215" spans="2:9" ht="15.75">
      <c r="B215" s="5"/>
      <c r="C215" s="5"/>
      <c r="D215" s="5"/>
      <c r="E215" s="5"/>
      <c r="F215" s="5"/>
      <c r="G215" s="5"/>
      <c r="H215" s="5"/>
      <c r="I215" s="7"/>
    </row>
    <row r="216" ht="15.75">
      <c r="I216" s="7"/>
    </row>
    <row r="239" spans="2:9" ht="15.75">
      <c r="B239" s="5"/>
      <c r="C239" s="5"/>
      <c r="D239" s="5"/>
      <c r="E239" s="5"/>
      <c r="F239" s="5"/>
      <c r="G239" s="5"/>
      <c r="H239" s="5"/>
      <c r="I239" s="7"/>
    </row>
    <row r="240" ht="15.75">
      <c r="I240" s="7"/>
    </row>
    <row r="241" ht="15.75">
      <c r="I241" s="7"/>
    </row>
    <row r="242" ht="15.75">
      <c r="I242" s="7"/>
    </row>
    <row r="243" ht="15.75">
      <c r="I243" s="7"/>
    </row>
    <row r="244" ht="15.75">
      <c r="I244" s="7"/>
    </row>
    <row r="245" ht="15.75">
      <c r="I245" s="7"/>
    </row>
    <row r="246" ht="15.75">
      <c r="I246" s="7"/>
    </row>
    <row r="247" ht="15.75">
      <c r="I247" s="7"/>
    </row>
    <row r="248" ht="15.75">
      <c r="I248" s="7"/>
    </row>
    <row r="250" ht="15.75">
      <c r="I250" s="4"/>
    </row>
    <row r="251" ht="15.75">
      <c r="I251" s="4"/>
    </row>
    <row r="252" ht="15.75">
      <c r="I252" s="4"/>
    </row>
    <row r="253" ht="15.75">
      <c r="I253" s="4"/>
    </row>
    <row r="254" ht="15.75">
      <c r="I254" s="4"/>
    </row>
    <row r="255" ht="15.75">
      <c r="I255" s="4"/>
    </row>
  </sheetData>
  <printOptions/>
  <pageMargins left="0.75" right="0.17" top="0.22" bottom="0.56" header="0.19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K247"/>
  <sheetViews>
    <sheetView workbookViewId="0" topLeftCell="A155">
      <selection activeCell="C180" sqref="C180"/>
    </sheetView>
  </sheetViews>
  <sheetFormatPr defaultColWidth="11.421875" defaultRowHeight="12.75"/>
  <cols>
    <col min="1" max="1" width="3.28125" style="1" bestFit="1" customWidth="1"/>
    <col min="2" max="2" width="21.7109375" style="2" customWidth="1"/>
    <col min="3" max="3" width="20.7109375" style="2" customWidth="1"/>
    <col min="4" max="6" width="5.7109375" style="2" customWidth="1"/>
    <col min="7" max="7" width="3.7109375" style="2" customWidth="1"/>
    <col min="8" max="8" width="5.57421875" style="2" bestFit="1" customWidth="1"/>
    <col min="9" max="9" width="7.28125" style="2" bestFit="1" customWidth="1"/>
    <col min="10" max="10" width="6.7109375" style="2" bestFit="1" customWidth="1"/>
  </cols>
  <sheetData>
    <row r="9" ht="15.75">
      <c r="B9" s="2" t="s">
        <v>66</v>
      </c>
    </row>
    <row r="10" ht="15.75">
      <c r="B10" s="2" t="s">
        <v>65</v>
      </c>
    </row>
    <row r="11" spans="2:4" ht="15.75">
      <c r="B11" s="2" t="s">
        <v>67</v>
      </c>
      <c r="D11" s="1" t="s">
        <v>0</v>
      </c>
    </row>
    <row r="12" ht="16.5" thickBot="1"/>
    <row r="13" ht="21" thickBot="1">
      <c r="B13" s="3" t="s">
        <v>1</v>
      </c>
    </row>
    <row r="15" spans="1:9" ht="15.75">
      <c r="A15" s="1">
        <v>1</v>
      </c>
      <c r="B15" s="2" t="s">
        <v>125</v>
      </c>
      <c r="C15" s="2" t="s">
        <v>4</v>
      </c>
      <c r="D15" s="2">
        <f>188+156+212+198</f>
        <v>754</v>
      </c>
      <c r="H15" s="2">
        <f aca="true" t="shared" si="0" ref="H15:H30">D15+E15+F15+G15</f>
        <v>754</v>
      </c>
      <c r="I15" s="7"/>
    </row>
    <row r="16" spans="2:9" ht="15.75">
      <c r="B16" s="2" t="s">
        <v>126</v>
      </c>
      <c r="D16" s="2">
        <f>197+192+245+191</f>
        <v>825</v>
      </c>
      <c r="H16" s="2">
        <f t="shared" si="0"/>
        <v>825</v>
      </c>
      <c r="I16" s="7"/>
    </row>
    <row r="17" spans="2:10" ht="15.75">
      <c r="B17" s="2" t="s">
        <v>127</v>
      </c>
      <c r="D17" s="2">
        <f>215+193+169+195</f>
        <v>772</v>
      </c>
      <c r="H17" s="2">
        <f t="shared" si="0"/>
        <v>772</v>
      </c>
      <c r="I17" s="7">
        <f>H15+H16+H17</f>
        <v>2351</v>
      </c>
      <c r="J17" s="2">
        <f>I17/12</f>
        <v>195.91666666666666</v>
      </c>
    </row>
    <row r="18" spans="1:9" ht="15.75">
      <c r="A18" s="1">
        <v>2</v>
      </c>
      <c r="B18" s="2" t="s">
        <v>128</v>
      </c>
      <c r="C18" s="2" t="s">
        <v>4</v>
      </c>
      <c r="D18" s="2">
        <f>203+188+181+162</f>
        <v>734</v>
      </c>
      <c r="H18" s="2">
        <f t="shared" si="0"/>
        <v>734</v>
      </c>
      <c r="I18" s="7"/>
    </row>
    <row r="19" spans="2:9" ht="15.75">
      <c r="B19" s="2" t="s">
        <v>3</v>
      </c>
      <c r="D19" s="2">
        <f>211+204+223+189</f>
        <v>827</v>
      </c>
      <c r="H19" s="2">
        <f t="shared" si="0"/>
        <v>827</v>
      </c>
      <c r="I19" s="7"/>
    </row>
    <row r="20" spans="2:10" ht="15.75">
      <c r="B20" s="2" t="s">
        <v>129</v>
      </c>
      <c r="D20" s="2">
        <f>169+147+182+180</f>
        <v>678</v>
      </c>
      <c r="H20" s="2">
        <f t="shared" si="0"/>
        <v>678</v>
      </c>
      <c r="I20" s="7">
        <f>H18+H19+H20</f>
        <v>2239</v>
      </c>
      <c r="J20" s="2">
        <f>I20/12</f>
        <v>186.58333333333334</v>
      </c>
    </row>
    <row r="21" spans="1:9" ht="15.75">
      <c r="A21" s="1">
        <v>3</v>
      </c>
      <c r="B21" s="2" t="s">
        <v>170</v>
      </c>
      <c r="C21" s="2" t="s">
        <v>6</v>
      </c>
      <c r="D21" s="2">
        <f>213+159+182+157</f>
        <v>711</v>
      </c>
      <c r="H21" s="2">
        <f t="shared" si="0"/>
        <v>711</v>
      </c>
      <c r="I21" s="7"/>
    </row>
    <row r="22" spans="2:9" ht="15.75">
      <c r="B22" s="2" t="s">
        <v>171</v>
      </c>
      <c r="D22" s="2">
        <f>184+151+162+156</f>
        <v>653</v>
      </c>
      <c r="H22" s="2">
        <f t="shared" si="0"/>
        <v>653</v>
      </c>
      <c r="I22" s="7"/>
    </row>
    <row r="23" spans="2:10" ht="15.75">
      <c r="B23" s="2" t="s">
        <v>7</v>
      </c>
      <c r="C23" s="2" t="s">
        <v>8</v>
      </c>
      <c r="D23" s="2">
        <f>224+190+236+180</f>
        <v>830</v>
      </c>
      <c r="H23" s="2">
        <f t="shared" si="0"/>
        <v>830</v>
      </c>
      <c r="I23" s="7">
        <f>H21+H22+H23</f>
        <v>2194</v>
      </c>
      <c r="J23" s="2">
        <f>I23/12</f>
        <v>182.83333333333334</v>
      </c>
    </row>
    <row r="24" spans="1:9" ht="15.75">
      <c r="A24" s="1">
        <v>4</v>
      </c>
      <c r="B24" s="2" t="s">
        <v>70</v>
      </c>
      <c r="C24" s="2" t="s">
        <v>5</v>
      </c>
      <c r="D24" s="2">
        <f>126+171+147+193</f>
        <v>637</v>
      </c>
      <c r="H24" s="2">
        <f t="shared" si="0"/>
        <v>637</v>
      </c>
      <c r="I24" s="7"/>
    </row>
    <row r="25" spans="2:9" ht="15.75">
      <c r="B25" s="2" t="s">
        <v>25</v>
      </c>
      <c r="D25" s="2">
        <f>196+174+206+163</f>
        <v>739</v>
      </c>
      <c r="H25" s="2">
        <f t="shared" si="0"/>
        <v>739</v>
      </c>
      <c r="I25" s="7"/>
    </row>
    <row r="26" spans="2:9" ht="15.75">
      <c r="B26" s="2" t="s">
        <v>71</v>
      </c>
      <c r="D26" s="2">
        <f>176+200+186+158</f>
        <v>720</v>
      </c>
      <c r="H26" s="2">
        <f t="shared" si="0"/>
        <v>720</v>
      </c>
      <c r="I26" s="7"/>
    </row>
    <row r="27" spans="2:10" ht="15.75">
      <c r="B27" s="2" t="s">
        <v>72</v>
      </c>
      <c r="H27" s="2">
        <f t="shared" si="0"/>
        <v>0</v>
      </c>
      <c r="I27" s="7">
        <f>H25+H26+H27+H24</f>
        <v>2096</v>
      </c>
      <c r="J27" s="2">
        <f>I27/12</f>
        <v>174.66666666666666</v>
      </c>
    </row>
    <row r="28" spans="1:9" ht="15.75">
      <c r="A28" s="1">
        <v>5</v>
      </c>
      <c r="B28" s="2" t="s">
        <v>9</v>
      </c>
      <c r="C28" s="2" t="s">
        <v>10</v>
      </c>
      <c r="D28" s="2">
        <f>165+192+131+186</f>
        <v>674</v>
      </c>
      <c r="H28" s="2">
        <f t="shared" si="0"/>
        <v>674</v>
      </c>
      <c r="I28" s="7"/>
    </row>
    <row r="29" spans="2:9" ht="15.75">
      <c r="B29" s="2" t="s">
        <v>11</v>
      </c>
      <c r="D29" s="2">
        <f>191+143+184+168</f>
        <v>686</v>
      </c>
      <c r="H29" s="2">
        <f t="shared" si="0"/>
        <v>686</v>
      </c>
      <c r="I29" s="7"/>
    </row>
    <row r="30" spans="2:10" ht="15.75">
      <c r="B30" s="6" t="s">
        <v>69</v>
      </c>
      <c r="C30" s="2" t="s">
        <v>5</v>
      </c>
      <c r="D30" s="2">
        <f>115+141+182+157</f>
        <v>595</v>
      </c>
      <c r="H30" s="2">
        <f t="shared" si="0"/>
        <v>595</v>
      </c>
      <c r="I30" s="7">
        <f>H28+H29+H30</f>
        <v>1955</v>
      </c>
      <c r="J30" s="2">
        <f>I30/12</f>
        <v>162.91666666666666</v>
      </c>
    </row>
    <row r="31" spans="2:9" ht="19.5" thickBot="1">
      <c r="B31" s="8"/>
      <c r="I31" s="7"/>
    </row>
    <row r="32" spans="2:9" ht="21" thickBot="1">
      <c r="B32" s="3" t="s">
        <v>101</v>
      </c>
      <c r="I32" s="7"/>
    </row>
    <row r="33" spans="2:9" ht="15.75">
      <c r="B33" s="6"/>
      <c r="I33" s="7"/>
    </row>
    <row r="34" spans="1:9" ht="15.75">
      <c r="A34" s="1">
        <v>1</v>
      </c>
      <c r="B34" s="2" t="s">
        <v>102</v>
      </c>
      <c r="C34" s="2" t="s">
        <v>5</v>
      </c>
      <c r="H34" s="2">
        <f aca="true" t="shared" si="1" ref="H34:H42">D34+E34+F34+G34</f>
        <v>0</v>
      </c>
      <c r="I34" s="7"/>
    </row>
    <row r="35" spans="2:9" ht="15.75">
      <c r="B35" s="2" t="s">
        <v>103</v>
      </c>
      <c r="C35" s="2" t="s">
        <v>104</v>
      </c>
      <c r="D35" s="2">
        <f>165+220+195+181</f>
        <v>761</v>
      </c>
      <c r="H35" s="2">
        <f t="shared" si="1"/>
        <v>761</v>
      </c>
      <c r="I35" s="7"/>
    </row>
    <row r="36" spans="2:9" ht="15.75">
      <c r="B36" s="2" t="s">
        <v>105</v>
      </c>
      <c r="C36" s="2" t="s">
        <v>106</v>
      </c>
      <c r="D36" s="2">
        <f>180+145+203+154</f>
        <v>682</v>
      </c>
      <c r="H36" s="2">
        <f t="shared" si="1"/>
        <v>682</v>
      </c>
      <c r="I36" s="7"/>
    </row>
    <row r="37" spans="2:10" ht="15.75">
      <c r="B37" s="2" t="s">
        <v>107</v>
      </c>
      <c r="C37" s="2" t="s">
        <v>5</v>
      </c>
      <c r="H37" s="2">
        <f t="shared" si="1"/>
        <v>0</v>
      </c>
      <c r="I37" s="7">
        <f>H35+H36+H37</f>
        <v>1443</v>
      </c>
      <c r="J37" s="2">
        <f>I37/8</f>
        <v>180.375</v>
      </c>
    </row>
    <row r="38" ht="15.75">
      <c r="I38" s="7"/>
    </row>
    <row r="39" spans="1:9" ht="15.75">
      <c r="A39" s="1">
        <v>2</v>
      </c>
      <c r="B39" s="2" t="s">
        <v>108</v>
      </c>
      <c r="C39" s="2" t="s">
        <v>5</v>
      </c>
      <c r="H39" s="2">
        <f t="shared" si="1"/>
        <v>0</v>
      </c>
      <c r="I39" s="7"/>
    </row>
    <row r="40" spans="2:9" ht="15.75">
      <c r="B40" s="2" t="s">
        <v>111</v>
      </c>
      <c r="C40" s="2" t="s">
        <v>24</v>
      </c>
      <c r="D40" s="2">
        <f>141+138+144+155</f>
        <v>578</v>
      </c>
      <c r="H40" s="2">
        <f t="shared" si="1"/>
        <v>578</v>
      </c>
      <c r="I40" s="7"/>
    </row>
    <row r="41" spans="2:9" ht="15.75">
      <c r="B41" s="2" t="s">
        <v>109</v>
      </c>
      <c r="D41" s="2">
        <f>128+164+179+168</f>
        <v>639</v>
      </c>
      <c r="H41" s="2">
        <f t="shared" si="1"/>
        <v>639</v>
      </c>
      <c r="I41" s="7"/>
    </row>
    <row r="42" spans="2:10" ht="15.75">
      <c r="B42" s="2" t="s">
        <v>110</v>
      </c>
      <c r="H42" s="2">
        <f t="shared" si="1"/>
        <v>0</v>
      </c>
      <c r="I42" s="7">
        <f>H40+H41+H42</f>
        <v>1217</v>
      </c>
      <c r="J42" s="2">
        <f>I42/8</f>
        <v>152.125</v>
      </c>
    </row>
    <row r="44" ht="16.5" thickBot="1"/>
    <row r="45" spans="2:9" ht="21" thickBot="1">
      <c r="B45" s="3" t="s">
        <v>12</v>
      </c>
      <c r="I45" s="7"/>
    </row>
    <row r="46" ht="15.75">
      <c r="I46" s="7"/>
    </row>
    <row r="47" ht="15.75">
      <c r="I47" s="7"/>
    </row>
    <row r="48" spans="1:9" ht="15.75">
      <c r="A48" s="1">
        <v>1</v>
      </c>
      <c r="B48" s="2" t="s">
        <v>18</v>
      </c>
      <c r="C48" s="2" t="s">
        <v>13</v>
      </c>
      <c r="D48" s="2">
        <f>188+171+161+203</f>
        <v>723</v>
      </c>
      <c r="H48" s="2">
        <f aca="true" t="shared" si="2" ref="H48:H84">D48+E48+F48+G48</f>
        <v>723</v>
      </c>
      <c r="I48" s="7"/>
    </row>
    <row r="49" spans="2:9" ht="15.75">
      <c r="B49" s="2" t="s">
        <v>14</v>
      </c>
      <c r="D49" s="2">
        <f>224+236+231+197</f>
        <v>888</v>
      </c>
      <c r="H49" s="2">
        <f t="shared" si="2"/>
        <v>888</v>
      </c>
      <c r="I49" s="7"/>
    </row>
    <row r="50" spans="2:10" ht="15.75">
      <c r="B50" s="2" t="s">
        <v>15</v>
      </c>
      <c r="D50" s="2">
        <f>189+175+187+219</f>
        <v>770</v>
      </c>
      <c r="H50" s="2">
        <f t="shared" si="2"/>
        <v>770</v>
      </c>
      <c r="I50" s="7">
        <f>H48+H49+H50</f>
        <v>2381</v>
      </c>
      <c r="J50" s="2">
        <f>I50/12</f>
        <v>198.41666666666666</v>
      </c>
    </row>
    <row r="51" spans="1:9" ht="15.75">
      <c r="A51" s="1">
        <v>2</v>
      </c>
      <c r="B51" s="2" t="s">
        <v>21</v>
      </c>
      <c r="C51" s="2" t="s">
        <v>22</v>
      </c>
      <c r="H51" s="2">
        <f t="shared" si="2"/>
        <v>0</v>
      </c>
      <c r="I51" s="7"/>
    </row>
    <row r="52" spans="2:9" ht="15.75">
      <c r="B52" s="2" t="s">
        <v>75</v>
      </c>
      <c r="D52" s="2">
        <f>174+191+179+200</f>
        <v>744</v>
      </c>
      <c r="H52" s="2">
        <f t="shared" si="2"/>
        <v>744</v>
      </c>
      <c r="I52" s="7"/>
    </row>
    <row r="53" spans="2:9" ht="15.75">
      <c r="B53" s="2" t="s">
        <v>36</v>
      </c>
      <c r="C53" s="2" t="s">
        <v>2</v>
      </c>
      <c r="D53" s="2">
        <f>211+195+176+165</f>
        <v>747</v>
      </c>
      <c r="H53" s="2">
        <f t="shared" si="2"/>
        <v>747</v>
      </c>
      <c r="I53" s="7"/>
    </row>
    <row r="54" spans="2:10" ht="15.75">
      <c r="B54" s="2" t="s">
        <v>20</v>
      </c>
      <c r="D54" s="2">
        <f>142+186+215+161</f>
        <v>704</v>
      </c>
      <c r="H54" s="2">
        <f t="shared" si="2"/>
        <v>704</v>
      </c>
      <c r="I54" s="7">
        <f>H52+H53+H54</f>
        <v>2195</v>
      </c>
      <c r="J54" s="2">
        <f>I54/12</f>
        <v>182.91666666666666</v>
      </c>
    </row>
    <row r="55" spans="1:9" ht="15.75">
      <c r="A55" s="1">
        <v>3</v>
      </c>
      <c r="B55" s="2" t="s">
        <v>130</v>
      </c>
      <c r="C55" s="2" t="s">
        <v>10</v>
      </c>
      <c r="D55" s="2">
        <f>163+187+219+205</f>
        <v>774</v>
      </c>
      <c r="H55" s="2">
        <f t="shared" si="2"/>
        <v>774</v>
      </c>
      <c r="I55" s="7"/>
    </row>
    <row r="56" spans="2:9" ht="15.75">
      <c r="B56" s="2" t="s">
        <v>131</v>
      </c>
      <c r="D56" s="2">
        <f>179+188+156+156</f>
        <v>679</v>
      </c>
      <c r="H56" s="2">
        <f t="shared" si="2"/>
        <v>679</v>
      </c>
      <c r="I56" s="7"/>
    </row>
    <row r="57" spans="2:10" ht="15.75">
      <c r="B57" s="2" t="s">
        <v>132</v>
      </c>
      <c r="C57" s="2" t="s">
        <v>19</v>
      </c>
      <c r="D57" s="2">
        <f>144+145+156+194</f>
        <v>639</v>
      </c>
      <c r="H57" s="2">
        <f t="shared" si="2"/>
        <v>639</v>
      </c>
      <c r="I57" s="7">
        <f>H55+H56+H57</f>
        <v>2092</v>
      </c>
      <c r="J57" s="2">
        <f>I57/12</f>
        <v>174.33333333333334</v>
      </c>
    </row>
    <row r="58" spans="1:9" ht="15.75">
      <c r="A58" s="1">
        <v>4</v>
      </c>
      <c r="B58" s="2" t="s">
        <v>138</v>
      </c>
      <c r="C58" s="2" t="s">
        <v>44</v>
      </c>
      <c r="D58" s="2">
        <f>144+164+199+129</f>
        <v>636</v>
      </c>
      <c r="H58" s="2">
        <f t="shared" si="2"/>
        <v>636</v>
      </c>
      <c r="I58" s="7"/>
    </row>
    <row r="59" spans="2:9" ht="15.75">
      <c r="B59" s="2" t="s">
        <v>139</v>
      </c>
      <c r="D59" s="2">
        <f>157+164+155+185</f>
        <v>661</v>
      </c>
      <c r="H59" s="2">
        <f t="shared" si="2"/>
        <v>661</v>
      </c>
      <c r="I59" s="7"/>
    </row>
    <row r="60" spans="2:10" ht="15.75">
      <c r="B60" s="2" t="s">
        <v>140</v>
      </c>
      <c r="D60" s="2">
        <f>179+168+156+199</f>
        <v>702</v>
      </c>
      <c r="H60" s="2">
        <f t="shared" si="2"/>
        <v>702</v>
      </c>
      <c r="I60" s="7">
        <f>H58+H59+H60</f>
        <v>1999</v>
      </c>
      <c r="J60" s="2">
        <f>I60/12</f>
        <v>166.58333333333334</v>
      </c>
    </row>
    <row r="61" spans="1:9" ht="15.75">
      <c r="A61" s="1">
        <v>5</v>
      </c>
      <c r="B61" s="2" t="s">
        <v>157</v>
      </c>
      <c r="C61" s="2" t="s">
        <v>6</v>
      </c>
      <c r="D61" s="2">
        <f>149+193+183+161</f>
        <v>686</v>
      </c>
      <c r="H61" s="2">
        <f t="shared" si="2"/>
        <v>686</v>
      </c>
      <c r="I61" s="7"/>
    </row>
    <row r="62" spans="2:9" ht="15.75">
      <c r="B62" s="2" t="s">
        <v>30</v>
      </c>
      <c r="D62" s="2">
        <f>192+141+164+170</f>
        <v>667</v>
      </c>
      <c r="H62" s="2">
        <f t="shared" si="2"/>
        <v>667</v>
      </c>
      <c r="I62" s="7"/>
    </row>
    <row r="63" spans="2:10" ht="15.75">
      <c r="B63" s="2" t="s">
        <v>31</v>
      </c>
      <c r="D63" s="2">
        <f>140+173+156+157</f>
        <v>626</v>
      </c>
      <c r="H63" s="2">
        <f t="shared" si="2"/>
        <v>626</v>
      </c>
      <c r="I63" s="7">
        <f>H61+H62+H63</f>
        <v>1979</v>
      </c>
      <c r="J63" s="2">
        <f>I63/12</f>
        <v>164.91666666666666</v>
      </c>
    </row>
    <row r="64" spans="1:9" ht="15.75">
      <c r="A64" s="1">
        <v>6</v>
      </c>
      <c r="B64" s="2" t="s">
        <v>34</v>
      </c>
      <c r="C64" s="2" t="s">
        <v>13</v>
      </c>
      <c r="D64" s="2">
        <f>133+173+157+179</f>
        <v>642</v>
      </c>
      <c r="H64" s="2">
        <f t="shared" si="2"/>
        <v>642</v>
      </c>
      <c r="I64" s="7"/>
    </row>
    <row r="65" spans="2:9" ht="15.75">
      <c r="B65" s="2" t="s">
        <v>27</v>
      </c>
      <c r="D65" s="2">
        <f>190+210+142+110</f>
        <v>652</v>
      </c>
      <c r="H65" s="2">
        <f t="shared" si="2"/>
        <v>652</v>
      </c>
      <c r="I65" s="7"/>
    </row>
    <row r="66" spans="2:10" ht="15.75">
      <c r="B66" s="2" t="s">
        <v>26</v>
      </c>
      <c r="D66" s="2">
        <f>169+159+156+177</f>
        <v>661</v>
      </c>
      <c r="H66" s="2">
        <f t="shared" si="2"/>
        <v>661</v>
      </c>
      <c r="I66" s="7">
        <f>H64+H65+H66</f>
        <v>1955</v>
      </c>
      <c r="J66" s="2">
        <f>I66/12</f>
        <v>162.91666666666666</v>
      </c>
    </row>
    <row r="67" spans="1:9" ht="15.75">
      <c r="A67" s="1">
        <v>7</v>
      </c>
      <c r="B67" s="5" t="s">
        <v>23</v>
      </c>
      <c r="C67" s="5" t="s">
        <v>22</v>
      </c>
      <c r="D67" s="5">
        <f>214+151+219+133</f>
        <v>717</v>
      </c>
      <c r="E67" s="5"/>
      <c r="F67" s="5"/>
      <c r="G67" s="5"/>
      <c r="H67" s="5">
        <f t="shared" si="2"/>
        <v>717</v>
      </c>
      <c r="I67" s="7"/>
    </row>
    <row r="68" spans="2:9" ht="15.75">
      <c r="B68" s="5" t="s">
        <v>73</v>
      </c>
      <c r="C68" s="5"/>
      <c r="D68" s="5">
        <f>159+145+151+192</f>
        <v>647</v>
      </c>
      <c r="E68" s="5"/>
      <c r="F68" s="5"/>
      <c r="G68" s="5"/>
      <c r="H68" s="5">
        <f t="shared" si="2"/>
        <v>647</v>
      </c>
      <c r="I68" s="7"/>
    </row>
    <row r="69" spans="2:10" ht="15.75">
      <c r="B69" s="5" t="s">
        <v>74</v>
      </c>
      <c r="C69" s="5"/>
      <c r="D69" s="5">
        <f>131+173+139+133</f>
        <v>576</v>
      </c>
      <c r="E69" s="5"/>
      <c r="F69" s="5"/>
      <c r="G69" s="5"/>
      <c r="H69" s="5">
        <f t="shared" si="2"/>
        <v>576</v>
      </c>
      <c r="I69" s="7">
        <f>H67+H68+H69</f>
        <v>1940</v>
      </c>
      <c r="J69" s="2">
        <f>I69/12</f>
        <v>161.66666666666666</v>
      </c>
    </row>
    <row r="70" spans="1:9" ht="15.75">
      <c r="A70" s="1">
        <v>8</v>
      </c>
      <c r="B70" s="2" t="s">
        <v>28</v>
      </c>
      <c r="C70" s="2" t="s">
        <v>13</v>
      </c>
      <c r="D70" s="2">
        <f>184+189+179+140</f>
        <v>692</v>
      </c>
      <c r="H70" s="2">
        <f t="shared" si="2"/>
        <v>692</v>
      </c>
      <c r="I70" s="7"/>
    </row>
    <row r="71" spans="2:9" ht="15.75">
      <c r="B71" s="2" t="s">
        <v>137</v>
      </c>
      <c r="D71" s="2">
        <f>184+170+151+138</f>
        <v>643</v>
      </c>
      <c r="H71" s="2">
        <f t="shared" si="2"/>
        <v>643</v>
      </c>
      <c r="I71" s="7"/>
    </row>
    <row r="72" spans="2:10" ht="15.75">
      <c r="B72" s="2" t="s">
        <v>29</v>
      </c>
      <c r="D72" s="2">
        <f>148+142+137+167</f>
        <v>594</v>
      </c>
      <c r="H72" s="2">
        <f t="shared" si="2"/>
        <v>594</v>
      </c>
      <c r="I72" s="7">
        <f>H70+H71+H72</f>
        <v>1929</v>
      </c>
      <c r="J72" s="2">
        <f>I72/12</f>
        <v>160.75</v>
      </c>
    </row>
    <row r="73" spans="1:9" ht="15.75">
      <c r="A73" s="1">
        <v>9</v>
      </c>
      <c r="B73" s="2" t="s">
        <v>32</v>
      </c>
      <c r="C73" s="2" t="s">
        <v>5</v>
      </c>
      <c r="D73" s="2">
        <f>169+163+111+158</f>
        <v>601</v>
      </c>
      <c r="H73" s="2">
        <f t="shared" si="2"/>
        <v>601</v>
      </c>
      <c r="I73" s="7"/>
    </row>
    <row r="74" spans="2:9" ht="15.75">
      <c r="B74" s="2" t="s">
        <v>33</v>
      </c>
      <c r="D74" s="2">
        <f>151+157+180+151</f>
        <v>639</v>
      </c>
      <c r="H74" s="2">
        <f t="shared" si="2"/>
        <v>639</v>
      </c>
      <c r="I74" s="7"/>
    </row>
    <row r="75" spans="2:10" ht="15.75">
      <c r="B75" s="2" t="s">
        <v>133</v>
      </c>
      <c r="D75" s="2">
        <f>179+141+143+172</f>
        <v>635</v>
      </c>
      <c r="H75" s="2">
        <f t="shared" si="2"/>
        <v>635</v>
      </c>
      <c r="I75" s="7">
        <f>H73+H74+H75</f>
        <v>1875</v>
      </c>
      <c r="J75" s="2">
        <f>I75/12</f>
        <v>156.25</v>
      </c>
    </row>
    <row r="76" spans="1:9" ht="15.75">
      <c r="A76" s="1">
        <v>10</v>
      </c>
      <c r="B76" s="2" t="s">
        <v>164</v>
      </c>
      <c r="C76" s="2" t="s">
        <v>163</v>
      </c>
      <c r="D76" s="2">
        <f>129+165+114+159</f>
        <v>567</v>
      </c>
      <c r="H76" s="2">
        <f t="shared" si="2"/>
        <v>567</v>
      </c>
      <c r="I76" s="7"/>
    </row>
    <row r="77" spans="2:9" ht="15.75">
      <c r="B77" s="2" t="s">
        <v>165</v>
      </c>
      <c r="D77" s="2">
        <f>143+193+157+143</f>
        <v>636</v>
      </c>
      <c r="H77" s="2">
        <f t="shared" si="2"/>
        <v>636</v>
      </c>
      <c r="I77" s="7"/>
    </row>
    <row r="78" spans="2:10" ht="15.75">
      <c r="B78" s="2" t="s">
        <v>166</v>
      </c>
      <c r="D78" s="2">
        <f>185+130+149+203</f>
        <v>667</v>
      </c>
      <c r="H78" s="2">
        <f t="shared" si="2"/>
        <v>667</v>
      </c>
      <c r="I78" s="7">
        <f>H76+H77+H78</f>
        <v>1870</v>
      </c>
      <c r="J78" s="2">
        <f>I78/12</f>
        <v>155.83333333333334</v>
      </c>
    </row>
    <row r="79" spans="1:9" ht="15.75">
      <c r="A79" s="1">
        <v>11</v>
      </c>
      <c r="B79" s="2" t="s">
        <v>134</v>
      </c>
      <c r="C79" s="2" t="s">
        <v>2</v>
      </c>
      <c r="D79" s="2">
        <f>128+130+138+178</f>
        <v>574</v>
      </c>
      <c r="H79" s="2">
        <f t="shared" si="2"/>
        <v>574</v>
      </c>
      <c r="I79" s="7"/>
    </row>
    <row r="80" spans="2:9" ht="15.75">
      <c r="B80" s="2" t="s">
        <v>135</v>
      </c>
      <c r="D80" s="2">
        <f>188+126+112+191</f>
        <v>617</v>
      </c>
      <c r="H80" s="2">
        <f t="shared" si="2"/>
        <v>617</v>
      </c>
      <c r="I80" s="7"/>
    </row>
    <row r="81" spans="2:10" ht="15.75">
      <c r="B81" s="2" t="s">
        <v>136</v>
      </c>
      <c r="D81" s="2">
        <f>148+133+179+173</f>
        <v>633</v>
      </c>
      <c r="H81" s="2">
        <f t="shared" si="2"/>
        <v>633</v>
      </c>
      <c r="I81" s="7">
        <f>H79+H80+H81</f>
        <v>1824</v>
      </c>
      <c r="J81" s="2">
        <f>I81/12</f>
        <v>152</v>
      </c>
    </row>
    <row r="82" spans="1:9" ht="15.75">
      <c r="A82" s="1">
        <v>12</v>
      </c>
      <c r="B82" s="2" t="s">
        <v>160</v>
      </c>
      <c r="C82" s="2" t="s">
        <v>6</v>
      </c>
      <c r="D82" s="2">
        <f>128+125+95+139</f>
        <v>487</v>
      </c>
      <c r="H82" s="2">
        <f t="shared" si="2"/>
        <v>487</v>
      </c>
      <c r="I82" s="7"/>
    </row>
    <row r="83" spans="2:9" ht="15.75">
      <c r="B83" s="2" t="s">
        <v>161</v>
      </c>
      <c r="D83" s="2">
        <f>171+156+138+164</f>
        <v>629</v>
      </c>
      <c r="H83" s="2">
        <f t="shared" si="2"/>
        <v>629</v>
      </c>
      <c r="I83" s="7"/>
    </row>
    <row r="84" spans="2:10" ht="15.75">
      <c r="B84" s="2" t="s">
        <v>162</v>
      </c>
      <c r="D84" s="2">
        <f>199+144+172+150</f>
        <v>665</v>
      </c>
      <c r="H84" s="2">
        <f t="shared" si="2"/>
        <v>665</v>
      </c>
      <c r="I84" s="7">
        <f>H82+H83+H84</f>
        <v>1781</v>
      </c>
      <c r="J84" s="2">
        <f>I84/12</f>
        <v>148.41666666666666</v>
      </c>
    </row>
    <row r="85" spans="1:9" ht="15.75">
      <c r="A85" s="1">
        <v>13</v>
      </c>
      <c r="B85" s="2" t="s">
        <v>158</v>
      </c>
      <c r="C85" s="2" t="s">
        <v>44</v>
      </c>
      <c r="D85" s="2">
        <f>109+102+104+99</f>
        <v>414</v>
      </c>
      <c r="H85" s="2">
        <f aca="true" t="shared" si="3" ref="H85:H90">D85+E85+F85+G85</f>
        <v>414</v>
      </c>
      <c r="I85" s="7"/>
    </row>
    <row r="86" spans="2:9" ht="15.75">
      <c r="B86" s="2" t="s">
        <v>159</v>
      </c>
      <c r="D86" s="2">
        <f>124+162+115+121</f>
        <v>522</v>
      </c>
      <c r="H86" s="2">
        <f t="shared" si="3"/>
        <v>522</v>
      </c>
      <c r="I86" s="7"/>
    </row>
    <row r="87" spans="2:10" ht="15.75">
      <c r="B87" s="2" t="s">
        <v>48</v>
      </c>
      <c r="D87" s="2">
        <f>137+142+128+138</f>
        <v>545</v>
      </c>
      <c r="H87" s="2">
        <f t="shared" si="3"/>
        <v>545</v>
      </c>
      <c r="I87" s="7">
        <f>H85+H86+H87</f>
        <v>1481</v>
      </c>
      <c r="J87" s="2">
        <f>I87/12</f>
        <v>123.41666666666667</v>
      </c>
    </row>
    <row r="88" spans="1:9" ht="15.75">
      <c r="A88" s="1">
        <v>14</v>
      </c>
      <c r="B88" s="2" t="s">
        <v>167</v>
      </c>
      <c r="C88" s="2" t="s">
        <v>163</v>
      </c>
      <c r="D88" s="2">
        <f>126+81+132+141</f>
        <v>480</v>
      </c>
      <c r="H88" s="2">
        <f t="shared" si="3"/>
        <v>480</v>
      </c>
      <c r="I88" s="7"/>
    </row>
    <row r="89" spans="2:9" ht="15.75">
      <c r="B89" s="2" t="s">
        <v>168</v>
      </c>
      <c r="D89" s="2">
        <f>158+111+118+172</f>
        <v>559</v>
      </c>
      <c r="H89" s="2">
        <f t="shared" si="3"/>
        <v>559</v>
      </c>
      <c r="I89" s="7"/>
    </row>
    <row r="90" spans="2:10" ht="15.75">
      <c r="B90" s="2" t="s">
        <v>169</v>
      </c>
      <c r="D90" s="2">
        <f>134+121+88+95</f>
        <v>438</v>
      </c>
      <c r="H90" s="2">
        <f t="shared" si="3"/>
        <v>438</v>
      </c>
      <c r="I90" s="7">
        <f>H88+H89+H90</f>
        <v>1477</v>
      </c>
      <c r="J90" s="2">
        <f>I90/12</f>
        <v>123.08333333333333</v>
      </c>
    </row>
    <row r="92" ht="16.5" thickBot="1"/>
    <row r="93" spans="2:9" ht="21" thickBot="1">
      <c r="B93" s="3" t="s">
        <v>35</v>
      </c>
      <c r="I93" s="7"/>
    </row>
    <row r="94" ht="15.75">
      <c r="I94" s="7"/>
    </row>
    <row r="95" spans="1:9" ht="15.75">
      <c r="A95" s="1">
        <v>1</v>
      </c>
      <c r="B95" s="2" t="s">
        <v>17</v>
      </c>
      <c r="C95" s="2" t="s">
        <v>38</v>
      </c>
      <c r="D95" s="2">
        <f>123+172+169+237</f>
        <v>701</v>
      </c>
      <c r="H95" s="2">
        <f aca="true" t="shared" si="4" ref="H95:H112">D95+E95+F95+G95</f>
        <v>701</v>
      </c>
      <c r="I95" s="7"/>
    </row>
    <row r="96" spans="2:9" ht="15.75">
      <c r="B96" s="2" t="s">
        <v>76</v>
      </c>
      <c r="D96" s="2">
        <f>125+167+182+188</f>
        <v>662</v>
      </c>
      <c r="H96" s="2">
        <f t="shared" si="4"/>
        <v>662</v>
      </c>
      <c r="I96" s="7"/>
    </row>
    <row r="97" spans="2:10" ht="15.75">
      <c r="B97" s="2" t="s">
        <v>39</v>
      </c>
      <c r="D97" s="2">
        <f>165+176+162+181</f>
        <v>684</v>
      </c>
      <c r="H97" s="2">
        <f t="shared" si="4"/>
        <v>684</v>
      </c>
      <c r="I97" s="7">
        <f>H95+H96+H97</f>
        <v>2047</v>
      </c>
      <c r="J97" s="2">
        <f>I97/12</f>
        <v>170.58333333333334</v>
      </c>
    </row>
    <row r="98" spans="1:9" ht="15.75">
      <c r="A98" s="1">
        <v>2</v>
      </c>
      <c r="B98" s="2" t="s">
        <v>89</v>
      </c>
      <c r="C98" s="2" t="s">
        <v>86</v>
      </c>
      <c r="D98" s="2">
        <f>134+165+159+206</f>
        <v>664</v>
      </c>
      <c r="H98" s="2">
        <f t="shared" si="4"/>
        <v>664</v>
      </c>
      <c r="I98" s="7"/>
    </row>
    <row r="99" spans="2:9" ht="15.75">
      <c r="B99" s="2" t="s">
        <v>90</v>
      </c>
      <c r="D99" s="2">
        <f>153+203+171+143</f>
        <v>670</v>
      </c>
      <c r="H99" s="2">
        <f t="shared" si="4"/>
        <v>670</v>
      </c>
      <c r="I99" s="7"/>
    </row>
    <row r="100" spans="2:10" ht="15.75">
      <c r="B100" s="2" t="s">
        <v>91</v>
      </c>
      <c r="D100" s="2">
        <f>209+158+161+148</f>
        <v>676</v>
      </c>
      <c r="H100" s="2">
        <f t="shared" si="4"/>
        <v>676</v>
      </c>
      <c r="I100" s="7">
        <f>H98+H99+H100</f>
        <v>2010</v>
      </c>
      <c r="J100" s="2">
        <f>I100/12</f>
        <v>167.5</v>
      </c>
    </row>
    <row r="101" spans="1:9" ht="15.75">
      <c r="A101" s="1">
        <v>3</v>
      </c>
      <c r="B101" s="2" t="s">
        <v>49</v>
      </c>
      <c r="C101" s="2" t="s">
        <v>44</v>
      </c>
      <c r="D101" s="2">
        <f>151+181+142+154</f>
        <v>628</v>
      </c>
      <c r="H101" s="2">
        <f t="shared" si="4"/>
        <v>628</v>
      </c>
      <c r="I101" s="7"/>
    </row>
    <row r="102" spans="2:9" ht="15.75">
      <c r="B102" s="2" t="s">
        <v>143</v>
      </c>
      <c r="D102" s="2">
        <f>138+178+116+176</f>
        <v>608</v>
      </c>
      <c r="H102" s="2">
        <f t="shared" si="4"/>
        <v>608</v>
      </c>
      <c r="I102" s="7"/>
    </row>
    <row r="103" spans="2:10" ht="15.75">
      <c r="B103" s="2" t="s">
        <v>144</v>
      </c>
      <c r="D103" s="2">
        <f>235+166+163+203</f>
        <v>767</v>
      </c>
      <c r="H103" s="2">
        <f t="shared" si="4"/>
        <v>767</v>
      </c>
      <c r="I103" s="7">
        <f>H101+H102+H103</f>
        <v>2003</v>
      </c>
      <c r="J103" s="2">
        <f>I103/12</f>
        <v>166.91666666666666</v>
      </c>
    </row>
    <row r="104" spans="1:9" ht="15.75">
      <c r="A104" s="1">
        <v>4</v>
      </c>
      <c r="B104" s="2" t="s">
        <v>37</v>
      </c>
      <c r="C104" s="2" t="s">
        <v>2</v>
      </c>
      <c r="D104" s="2">
        <f>149+194+188+160</f>
        <v>691</v>
      </c>
      <c r="H104" s="2">
        <f t="shared" si="4"/>
        <v>691</v>
      </c>
      <c r="I104" s="7"/>
    </row>
    <row r="105" spans="2:9" ht="15.75">
      <c r="B105" s="2" t="s">
        <v>40</v>
      </c>
      <c r="D105" s="2">
        <f>155+144+153+185</f>
        <v>637</v>
      </c>
      <c r="H105" s="2">
        <f t="shared" si="4"/>
        <v>637</v>
      </c>
      <c r="I105" s="7"/>
    </row>
    <row r="106" spans="2:10" ht="15.75">
      <c r="B106" s="2" t="s">
        <v>172</v>
      </c>
      <c r="D106" s="2">
        <f>159+172+118+124</f>
        <v>573</v>
      </c>
      <c r="H106" s="2">
        <f t="shared" si="4"/>
        <v>573</v>
      </c>
      <c r="I106" s="7">
        <f>H104+H105+H106</f>
        <v>1901</v>
      </c>
      <c r="J106" s="2">
        <f>I106/12</f>
        <v>158.41666666666666</v>
      </c>
    </row>
    <row r="107" spans="1:9" ht="15.75">
      <c r="A107" s="1">
        <v>5</v>
      </c>
      <c r="B107" s="2" t="s">
        <v>52</v>
      </c>
      <c r="C107" s="2" t="s">
        <v>5</v>
      </c>
      <c r="D107" s="2">
        <f>167+188+129+171</f>
        <v>655</v>
      </c>
      <c r="H107" s="2">
        <f t="shared" si="4"/>
        <v>655</v>
      </c>
      <c r="I107" s="7"/>
    </row>
    <row r="108" spans="2:9" ht="15.75">
      <c r="B108" s="2" t="s">
        <v>51</v>
      </c>
      <c r="D108" s="2">
        <f>164+158+180+168</f>
        <v>670</v>
      </c>
      <c r="H108" s="2">
        <f t="shared" si="4"/>
        <v>670</v>
      </c>
      <c r="I108" s="7"/>
    </row>
    <row r="109" spans="2:10" ht="15.75">
      <c r="B109" s="2" t="s">
        <v>42</v>
      </c>
      <c r="D109" s="2">
        <f>160+123+120+170</f>
        <v>573</v>
      </c>
      <c r="H109" s="2">
        <f t="shared" si="4"/>
        <v>573</v>
      </c>
      <c r="I109" s="7">
        <f>H107+H108+H109</f>
        <v>1898</v>
      </c>
      <c r="J109" s="2">
        <f>I109/12</f>
        <v>158.16666666666666</v>
      </c>
    </row>
    <row r="110" spans="1:9" ht="15.75">
      <c r="A110" s="1">
        <v>6</v>
      </c>
      <c r="B110" s="2" t="s">
        <v>77</v>
      </c>
      <c r="C110" s="2" t="s">
        <v>16</v>
      </c>
      <c r="D110" s="2">
        <f>119+144+180+153</f>
        <v>596</v>
      </c>
      <c r="H110" s="2">
        <f t="shared" si="4"/>
        <v>596</v>
      </c>
      <c r="I110" s="7"/>
    </row>
    <row r="111" spans="2:9" ht="15.75">
      <c r="B111" s="2" t="s">
        <v>78</v>
      </c>
      <c r="D111" s="2">
        <f>183+162+168+157</f>
        <v>670</v>
      </c>
      <c r="H111" s="2">
        <f t="shared" si="4"/>
        <v>670</v>
      </c>
      <c r="I111" s="7"/>
    </row>
    <row r="112" spans="2:10" ht="15.75">
      <c r="B112" s="2" t="s">
        <v>79</v>
      </c>
      <c r="D112" s="2">
        <f>146+127+167+158</f>
        <v>598</v>
      </c>
      <c r="H112" s="2">
        <f t="shared" si="4"/>
        <v>598</v>
      </c>
      <c r="I112" s="7">
        <f>H110+H111+H112</f>
        <v>1864</v>
      </c>
      <c r="J112" s="2">
        <f>I112/12</f>
        <v>155.33333333333334</v>
      </c>
    </row>
    <row r="113" ht="15.75">
      <c r="I113" s="7"/>
    </row>
    <row r="114" spans="1:9" ht="15.75">
      <c r="A114" s="1">
        <v>7</v>
      </c>
      <c r="B114" s="2" t="s">
        <v>46</v>
      </c>
      <c r="C114" s="2" t="s">
        <v>22</v>
      </c>
      <c r="D114" s="2">
        <f>170+133+161+172</f>
        <v>636</v>
      </c>
      <c r="H114" s="2">
        <f aca="true" t="shared" si="5" ref="H114:H138">D114+E114+F114+G114</f>
        <v>636</v>
      </c>
      <c r="I114" s="7"/>
    </row>
    <row r="115" spans="2:9" ht="15.75">
      <c r="B115" s="2" t="s">
        <v>47</v>
      </c>
      <c r="D115" s="2">
        <f>159+138+151+145</f>
        <v>593</v>
      </c>
      <c r="H115" s="2">
        <f t="shared" si="5"/>
        <v>593</v>
      </c>
      <c r="I115" s="7"/>
    </row>
    <row r="116" spans="2:11" ht="15.75">
      <c r="B116" s="2" t="s">
        <v>43</v>
      </c>
      <c r="D116" s="2">
        <f>157+122+122+178</f>
        <v>579</v>
      </c>
      <c r="H116" s="2">
        <f t="shared" si="5"/>
        <v>579</v>
      </c>
      <c r="I116" s="7">
        <f>H114+H115+H116</f>
        <v>1808</v>
      </c>
      <c r="J116" s="2">
        <f>I116/12</f>
        <v>150.66666666666666</v>
      </c>
      <c r="K116" s="2"/>
    </row>
    <row r="117" spans="1:9" ht="15.75">
      <c r="A117" s="1">
        <v>8</v>
      </c>
      <c r="B117" s="2" t="s">
        <v>80</v>
      </c>
      <c r="C117" s="2" t="s">
        <v>2</v>
      </c>
      <c r="D117" s="2">
        <f>118+126+130+109</f>
        <v>483</v>
      </c>
      <c r="H117" s="2">
        <f t="shared" si="5"/>
        <v>483</v>
      </c>
      <c r="I117" s="7"/>
    </row>
    <row r="118" spans="2:9" ht="15.75">
      <c r="B118" s="2" t="s">
        <v>81</v>
      </c>
      <c r="H118" s="2">
        <f t="shared" si="5"/>
        <v>0</v>
      </c>
      <c r="I118" s="7"/>
    </row>
    <row r="119" spans="2:9" ht="15.75">
      <c r="B119" s="2" t="s">
        <v>41</v>
      </c>
      <c r="D119" s="2">
        <f>164+187+149+151</f>
        <v>651</v>
      </c>
      <c r="H119" s="2">
        <f t="shared" si="5"/>
        <v>651</v>
      </c>
      <c r="I119" s="7"/>
    </row>
    <row r="120" spans="2:10" ht="15.75">
      <c r="B120" s="2" t="s">
        <v>82</v>
      </c>
      <c r="D120" s="2">
        <f>160+158+133+141</f>
        <v>592</v>
      </c>
      <c r="H120" s="2">
        <f t="shared" si="5"/>
        <v>592</v>
      </c>
      <c r="I120" s="7">
        <f>H118+H119+H120+H117</f>
        <v>1726</v>
      </c>
      <c r="J120" s="2">
        <f>I120/12</f>
        <v>143.83333333333334</v>
      </c>
    </row>
    <row r="121" spans="1:9" ht="15.75">
      <c r="A121" s="1">
        <v>9</v>
      </c>
      <c r="B121" s="2" t="s">
        <v>85</v>
      </c>
      <c r="C121" s="2" t="s">
        <v>86</v>
      </c>
      <c r="D121" s="2">
        <f>157+151+162+168</f>
        <v>638</v>
      </c>
      <c r="H121" s="2">
        <f t="shared" si="5"/>
        <v>638</v>
      </c>
      <c r="I121" s="7"/>
    </row>
    <row r="122" spans="2:9" ht="15.75">
      <c r="B122" s="2" t="s">
        <v>87</v>
      </c>
      <c r="D122" s="2">
        <f>127+121+163+155</f>
        <v>566</v>
      </c>
      <c r="H122" s="2">
        <f t="shared" si="5"/>
        <v>566</v>
      </c>
      <c r="I122" s="7"/>
    </row>
    <row r="123" spans="2:10" ht="15.75">
      <c r="B123" s="2" t="s">
        <v>88</v>
      </c>
      <c r="D123" s="2">
        <f>111+127+109+146</f>
        <v>493</v>
      </c>
      <c r="H123" s="2">
        <f t="shared" si="5"/>
        <v>493</v>
      </c>
      <c r="I123" s="7">
        <f>H121+H122+H123</f>
        <v>1697</v>
      </c>
      <c r="J123" s="2">
        <f>I123/12</f>
        <v>141.41666666666666</v>
      </c>
    </row>
    <row r="124" spans="1:9" ht="15.75">
      <c r="A124" s="1">
        <v>10</v>
      </c>
      <c r="B124" s="2" t="s">
        <v>141</v>
      </c>
      <c r="C124" s="2" t="s">
        <v>44</v>
      </c>
      <c r="D124" s="2">
        <f>162+118+159+158</f>
        <v>597</v>
      </c>
      <c r="H124" s="2">
        <f t="shared" si="5"/>
        <v>597</v>
      </c>
      <c r="I124" s="7"/>
    </row>
    <row r="125" spans="2:9" ht="15.75">
      <c r="B125" s="2" t="s">
        <v>142</v>
      </c>
      <c r="D125" s="2">
        <f>92+137+132+138</f>
        <v>499</v>
      </c>
      <c r="H125" s="2">
        <f t="shared" si="5"/>
        <v>499</v>
      </c>
      <c r="I125" s="7"/>
    </row>
    <row r="126" spans="2:10" ht="15.75">
      <c r="B126" s="2" t="s">
        <v>50</v>
      </c>
      <c r="D126" s="2">
        <f>141+147+115+158</f>
        <v>561</v>
      </c>
      <c r="H126" s="2">
        <f t="shared" si="5"/>
        <v>561</v>
      </c>
      <c r="I126" s="7">
        <f>H124+H125+H126</f>
        <v>1657</v>
      </c>
      <c r="J126" s="2">
        <f>I126/12</f>
        <v>138.08333333333334</v>
      </c>
    </row>
    <row r="127" spans="1:9" ht="15.75">
      <c r="A127" s="1">
        <v>11</v>
      </c>
      <c r="B127" s="2" t="s">
        <v>154</v>
      </c>
      <c r="C127" s="2" t="s">
        <v>38</v>
      </c>
      <c r="D127" s="2">
        <f>121+125+146+168</f>
        <v>560</v>
      </c>
      <c r="H127" s="2">
        <f t="shared" si="5"/>
        <v>560</v>
      </c>
      <c r="I127" s="7"/>
    </row>
    <row r="128" spans="2:9" ht="15.75">
      <c r="B128" s="2" t="s">
        <v>155</v>
      </c>
      <c r="D128" s="2">
        <f>109+110+108+105</f>
        <v>432</v>
      </c>
      <c r="H128" s="2">
        <f t="shared" si="5"/>
        <v>432</v>
      </c>
      <c r="I128" s="7"/>
    </row>
    <row r="129" spans="2:10" ht="15.75">
      <c r="B129" s="2" t="s">
        <v>156</v>
      </c>
      <c r="D129" s="2">
        <f>153+114+97+130</f>
        <v>494</v>
      </c>
      <c r="H129" s="2">
        <f t="shared" si="5"/>
        <v>494</v>
      </c>
      <c r="I129" s="7">
        <f>H127+H128+H129+H126</f>
        <v>2047</v>
      </c>
      <c r="J129" s="2">
        <f>I129/12</f>
        <v>170.58333333333334</v>
      </c>
    </row>
    <row r="130" spans="1:9" ht="15.75">
      <c r="A130" s="1">
        <v>12</v>
      </c>
      <c r="B130" s="2" t="s">
        <v>151</v>
      </c>
      <c r="C130" s="2" t="s">
        <v>44</v>
      </c>
      <c r="D130" s="2">
        <f>131+98+159+113</f>
        <v>501</v>
      </c>
      <c r="H130" s="2">
        <f t="shared" si="5"/>
        <v>501</v>
      </c>
      <c r="I130" s="7"/>
    </row>
    <row r="131" spans="2:9" ht="15.75">
      <c r="B131" s="2" t="s">
        <v>152</v>
      </c>
      <c r="D131" s="2">
        <f>116+106+141+149</f>
        <v>512</v>
      </c>
      <c r="H131" s="2">
        <f t="shared" si="5"/>
        <v>512</v>
      </c>
      <c r="I131" s="7"/>
    </row>
    <row r="132" spans="2:10" ht="15.75">
      <c r="B132" s="2" t="s">
        <v>153</v>
      </c>
      <c r="D132" s="2">
        <f>113+106+134+112</f>
        <v>465</v>
      </c>
      <c r="H132" s="2">
        <f t="shared" si="5"/>
        <v>465</v>
      </c>
      <c r="I132" s="7">
        <f>H130+H131+H132</f>
        <v>1478</v>
      </c>
      <c r="J132" s="2">
        <f>I132/12</f>
        <v>123.16666666666667</v>
      </c>
    </row>
    <row r="133" spans="1:9" ht="15.75">
      <c r="A133" s="1">
        <v>13</v>
      </c>
      <c r="B133" s="2" t="s">
        <v>83</v>
      </c>
      <c r="C133" s="2" t="s">
        <v>5</v>
      </c>
      <c r="D133" s="2">
        <f>131+140+126+129</f>
        <v>526</v>
      </c>
      <c r="H133" s="2">
        <f t="shared" si="5"/>
        <v>526</v>
      </c>
      <c r="I133" s="7"/>
    </row>
    <row r="134" spans="2:9" ht="15.75">
      <c r="B134" s="2" t="s">
        <v>84</v>
      </c>
      <c r="D134" s="2">
        <f>110+105+125+144</f>
        <v>484</v>
      </c>
      <c r="H134" s="2">
        <f t="shared" si="5"/>
        <v>484</v>
      </c>
      <c r="I134" s="7"/>
    </row>
    <row r="135" spans="2:10" ht="15.75">
      <c r="B135" s="2" t="s">
        <v>53</v>
      </c>
      <c r="C135" s="2" t="s">
        <v>6</v>
      </c>
      <c r="D135" s="2">
        <f>113+126+102+125</f>
        <v>466</v>
      </c>
      <c r="H135" s="2">
        <f t="shared" si="5"/>
        <v>466</v>
      </c>
      <c r="I135" s="7">
        <f>H133+H134+H135</f>
        <v>1476</v>
      </c>
      <c r="J135" s="4">
        <f>I135/12</f>
        <v>123</v>
      </c>
    </row>
    <row r="136" spans="1:9" ht="15.75">
      <c r="A136" s="1">
        <v>14</v>
      </c>
      <c r="B136" s="2" t="s">
        <v>148</v>
      </c>
      <c r="C136" s="2" t="s">
        <v>44</v>
      </c>
      <c r="D136" s="2">
        <f>180+151+120+119</f>
        <v>570</v>
      </c>
      <c r="H136" s="2">
        <f t="shared" si="5"/>
        <v>570</v>
      </c>
      <c r="I136" s="7"/>
    </row>
    <row r="137" spans="2:9" ht="15.75">
      <c r="B137" s="2" t="s">
        <v>149</v>
      </c>
      <c r="D137" s="2">
        <f>105+89+122+97</f>
        <v>413</v>
      </c>
      <c r="H137" s="2">
        <f t="shared" si="5"/>
        <v>413</v>
      </c>
      <c r="I137" s="7"/>
    </row>
    <row r="138" spans="2:10" ht="15.75">
      <c r="B138" s="2" t="s">
        <v>150</v>
      </c>
      <c r="D138" s="2">
        <f>87+129+117+105</f>
        <v>438</v>
      </c>
      <c r="H138" s="2">
        <f t="shared" si="5"/>
        <v>438</v>
      </c>
      <c r="I138" s="7">
        <f>H136+H137+H138</f>
        <v>1421</v>
      </c>
      <c r="J138" s="2">
        <f>I138/12</f>
        <v>118.41666666666667</v>
      </c>
    </row>
    <row r="140" ht="16.5" thickBot="1"/>
    <row r="141" spans="2:9" ht="21" thickBot="1">
      <c r="B141" s="3" t="s">
        <v>54</v>
      </c>
      <c r="I141" s="7"/>
    </row>
    <row r="142" ht="15.75">
      <c r="I142" s="7"/>
    </row>
    <row r="143" spans="1:9" ht="15.75">
      <c r="A143" s="1">
        <v>1</v>
      </c>
      <c r="B143" s="2" t="s">
        <v>92</v>
      </c>
      <c r="C143" s="2" t="s">
        <v>6</v>
      </c>
      <c r="D143" s="2">
        <f>181+172+206+215</f>
        <v>774</v>
      </c>
      <c r="H143" s="2">
        <f aca="true" t="shared" si="6" ref="H143:H148">D143+E143+F143+G143</f>
        <v>774</v>
      </c>
      <c r="I143" s="7"/>
    </row>
    <row r="144" spans="2:9" ht="15.75">
      <c r="B144" s="2" t="s">
        <v>56</v>
      </c>
      <c r="C144" s="2" t="s">
        <v>22</v>
      </c>
      <c r="D144" s="2">
        <f>194+222+181+196</f>
        <v>793</v>
      </c>
      <c r="H144" s="2">
        <f t="shared" si="6"/>
        <v>793</v>
      </c>
      <c r="I144" s="7"/>
    </row>
    <row r="145" spans="2:10" ht="15.75">
      <c r="B145" s="2" t="s">
        <v>57</v>
      </c>
      <c r="C145" s="2" t="s">
        <v>93</v>
      </c>
      <c r="D145" s="2">
        <f>168+169+116+145</f>
        <v>598</v>
      </c>
      <c r="H145" s="2">
        <f t="shared" si="6"/>
        <v>598</v>
      </c>
      <c r="I145" s="7">
        <f>H143+H144+H145</f>
        <v>2165</v>
      </c>
      <c r="J145" s="2">
        <f>I145/12</f>
        <v>180.41666666666666</v>
      </c>
    </row>
    <row r="146" spans="1:9" ht="15.75">
      <c r="A146" s="1">
        <v>2</v>
      </c>
      <c r="B146" s="2" t="s">
        <v>58</v>
      </c>
      <c r="C146" s="2" t="s">
        <v>5</v>
      </c>
      <c r="D146" s="2">
        <f>242+166+173+170</f>
        <v>751</v>
      </c>
      <c r="H146" s="2">
        <f t="shared" si="6"/>
        <v>751</v>
      </c>
      <c r="I146" s="7"/>
    </row>
    <row r="147" spans="2:9" ht="15.75">
      <c r="B147" s="2" t="s">
        <v>61</v>
      </c>
      <c r="D147" s="2">
        <f>181+195+153+144</f>
        <v>673</v>
      </c>
      <c r="H147" s="2">
        <f t="shared" si="6"/>
        <v>673</v>
      </c>
      <c r="I147" s="7"/>
    </row>
    <row r="148" spans="2:10" ht="15.75">
      <c r="B148" s="2" t="s">
        <v>63</v>
      </c>
      <c r="D148" s="2">
        <f>235+155+127+180</f>
        <v>697</v>
      </c>
      <c r="H148" s="2">
        <f t="shared" si="6"/>
        <v>697</v>
      </c>
      <c r="I148" s="7">
        <f>H146+H147+H148</f>
        <v>2121</v>
      </c>
      <c r="J148" s="2">
        <f>I148/12</f>
        <v>176.75</v>
      </c>
    </row>
    <row r="149" ht="15.75">
      <c r="I149" s="7"/>
    </row>
    <row r="150" spans="1:9" ht="15.75">
      <c r="A150" s="1">
        <v>3</v>
      </c>
      <c r="B150" s="2" t="s">
        <v>59</v>
      </c>
      <c r="C150" s="2" t="s">
        <v>2</v>
      </c>
      <c r="D150" s="2">
        <f>161+184+148+170</f>
        <v>663</v>
      </c>
      <c r="H150" s="2">
        <f aca="true" t="shared" si="7" ref="H150:H159">D150+E150+F150+G150</f>
        <v>663</v>
      </c>
      <c r="I150" s="7"/>
    </row>
    <row r="151" spans="2:9" ht="15.75">
      <c r="B151" s="2" t="s">
        <v>55</v>
      </c>
      <c r="D151" s="2">
        <f>147+164+206+176</f>
        <v>693</v>
      </c>
      <c r="H151" s="2">
        <f t="shared" si="7"/>
        <v>693</v>
      </c>
      <c r="I151" s="7"/>
    </row>
    <row r="152" spans="2:10" ht="15.75">
      <c r="B152" s="2" t="s">
        <v>100</v>
      </c>
      <c r="D152" s="2">
        <f>132+137+150+172</f>
        <v>591</v>
      </c>
      <c r="H152" s="2">
        <f t="shared" si="7"/>
        <v>591</v>
      </c>
      <c r="I152" s="7">
        <f>H150+H151+H152</f>
        <v>1947</v>
      </c>
      <c r="J152" s="2">
        <f>I152/12</f>
        <v>162.25</v>
      </c>
    </row>
    <row r="153" spans="1:9" ht="15.75">
      <c r="A153" s="1">
        <v>4</v>
      </c>
      <c r="B153" s="2" t="s">
        <v>96</v>
      </c>
      <c r="C153" s="2" t="s">
        <v>16</v>
      </c>
      <c r="D153" s="2">
        <f>227+181+150+166</f>
        <v>724</v>
      </c>
      <c r="H153" s="2">
        <f t="shared" si="7"/>
        <v>724</v>
      </c>
      <c r="I153" s="7"/>
    </row>
    <row r="154" spans="2:9" ht="15.75">
      <c r="B154" s="2" t="s">
        <v>97</v>
      </c>
      <c r="D154" s="2">
        <f>121+137+118+137</f>
        <v>513</v>
      </c>
      <c r="H154" s="2">
        <f t="shared" si="7"/>
        <v>513</v>
      </c>
      <c r="I154" s="7"/>
    </row>
    <row r="155" spans="2:9" ht="15.75">
      <c r="B155" s="2" t="s">
        <v>98</v>
      </c>
      <c r="H155" s="2">
        <f t="shared" si="7"/>
        <v>0</v>
      </c>
      <c r="I155" s="7"/>
    </row>
    <row r="156" spans="2:10" ht="15.75">
      <c r="B156" s="2" t="s">
        <v>99</v>
      </c>
      <c r="D156" s="2">
        <f>186+192+145+155</f>
        <v>678</v>
      </c>
      <c r="H156" s="2">
        <f t="shared" si="7"/>
        <v>678</v>
      </c>
      <c r="I156" s="7">
        <f>H154+H155+H156+H153</f>
        <v>1915</v>
      </c>
      <c r="J156" s="2">
        <f>I156/12</f>
        <v>159.58333333333334</v>
      </c>
    </row>
    <row r="157" spans="1:9" ht="15.75">
      <c r="A157" s="1">
        <v>5</v>
      </c>
      <c r="B157" s="5" t="s">
        <v>94</v>
      </c>
      <c r="C157" s="5" t="s">
        <v>16</v>
      </c>
      <c r="D157" s="5">
        <f>175+151+160+181</f>
        <v>667</v>
      </c>
      <c r="E157" s="5"/>
      <c r="F157" s="5"/>
      <c r="G157" s="5"/>
      <c r="H157" s="5">
        <f t="shared" si="7"/>
        <v>667</v>
      </c>
      <c r="I157" s="7"/>
    </row>
    <row r="158" spans="2:9" ht="15.75">
      <c r="B158" s="5" t="s">
        <v>45</v>
      </c>
      <c r="C158" s="5"/>
      <c r="D158" s="5">
        <f>109+174+142+129</f>
        <v>554</v>
      </c>
      <c r="E158" s="5"/>
      <c r="F158" s="5"/>
      <c r="G158" s="5"/>
      <c r="H158" s="5">
        <f t="shared" si="7"/>
        <v>554</v>
      </c>
      <c r="I158" s="7"/>
    </row>
    <row r="159" spans="2:10" ht="15.75">
      <c r="B159" s="5" t="s">
        <v>95</v>
      </c>
      <c r="C159" s="5"/>
      <c r="D159" s="5">
        <f>116+139+118+151</f>
        <v>524</v>
      </c>
      <c r="E159" s="5"/>
      <c r="F159" s="5"/>
      <c r="G159" s="5"/>
      <c r="H159" s="5">
        <f t="shared" si="7"/>
        <v>524</v>
      </c>
      <c r="I159" s="7">
        <f>H157+H158+H159</f>
        <v>1745</v>
      </c>
      <c r="J159" s="2">
        <f>I159/12</f>
        <v>145.41666666666666</v>
      </c>
    </row>
    <row r="161" ht="16.5" thickBot="1"/>
    <row r="162" spans="2:9" ht="21" thickBot="1">
      <c r="B162" s="3" t="s">
        <v>60</v>
      </c>
      <c r="I162" s="7"/>
    </row>
    <row r="163" ht="15.75">
      <c r="I163" s="7"/>
    </row>
    <row r="164" spans="1:9" ht="15.75">
      <c r="A164" s="1">
        <v>1</v>
      </c>
      <c r="B164" s="2" t="s">
        <v>62</v>
      </c>
      <c r="C164" s="2" t="s">
        <v>2</v>
      </c>
      <c r="D164" s="2">
        <f>213+183+192+140</f>
        <v>728</v>
      </c>
      <c r="H164" s="2">
        <f aca="true" t="shared" si="8" ref="H164:H179">D164+E164+F164+G164</f>
        <v>728</v>
      </c>
      <c r="I164" s="7"/>
    </row>
    <row r="165" spans="2:9" ht="15.75">
      <c r="B165" s="2" t="s">
        <v>68</v>
      </c>
      <c r="C165" s="2" t="s">
        <v>10</v>
      </c>
      <c r="D165" s="2">
        <f>134+185+132+164</f>
        <v>615</v>
      </c>
      <c r="H165" s="2">
        <f t="shared" si="8"/>
        <v>615</v>
      </c>
      <c r="I165" s="7"/>
    </row>
    <row r="166" spans="2:10" ht="15.75">
      <c r="B166" s="2" t="s">
        <v>112</v>
      </c>
      <c r="C166" s="2" t="s">
        <v>113</v>
      </c>
      <c r="D166" s="2">
        <f>145+110+149+126</f>
        <v>530</v>
      </c>
      <c r="H166" s="2">
        <f t="shared" si="8"/>
        <v>530</v>
      </c>
      <c r="I166" s="7">
        <f>H164+H165+H166</f>
        <v>1873</v>
      </c>
      <c r="J166" s="2">
        <f>I166/12</f>
        <v>156.08333333333334</v>
      </c>
    </row>
    <row r="167" spans="1:9" ht="15.75">
      <c r="A167" s="1">
        <v>2</v>
      </c>
      <c r="B167" s="2" t="s">
        <v>117</v>
      </c>
      <c r="C167" s="2" t="s">
        <v>104</v>
      </c>
      <c r="D167" s="2">
        <f>124+140+159+159</f>
        <v>582</v>
      </c>
      <c r="H167" s="2">
        <f t="shared" si="8"/>
        <v>582</v>
      </c>
      <c r="I167" s="7"/>
    </row>
    <row r="168" spans="2:9" ht="15.75">
      <c r="B168" s="2" t="s">
        <v>118</v>
      </c>
      <c r="C168" s="2" t="s">
        <v>119</v>
      </c>
      <c r="D168" s="2">
        <f>118+99+102+125</f>
        <v>444</v>
      </c>
      <c r="H168" s="2">
        <f t="shared" si="8"/>
        <v>444</v>
      </c>
      <c r="I168" s="7"/>
    </row>
    <row r="169" spans="2:10" ht="15.75">
      <c r="B169" s="2" t="s">
        <v>120</v>
      </c>
      <c r="C169" s="2" t="s">
        <v>121</v>
      </c>
      <c r="D169" s="2">
        <f>184+198+170+177</f>
        <v>729</v>
      </c>
      <c r="H169" s="2">
        <f t="shared" si="8"/>
        <v>729</v>
      </c>
      <c r="I169" s="7">
        <f>H167+H168+H169</f>
        <v>1755</v>
      </c>
      <c r="J169" s="2">
        <f>I169/12</f>
        <v>146.25</v>
      </c>
    </row>
    <row r="170" spans="1:9" ht="15.75">
      <c r="A170" s="1">
        <v>3</v>
      </c>
      <c r="B170" s="2" t="s">
        <v>145</v>
      </c>
      <c r="C170" s="2" t="s">
        <v>113</v>
      </c>
      <c r="D170" s="2">
        <f>114+152+158+177</f>
        <v>601</v>
      </c>
      <c r="H170" s="2">
        <f t="shared" si="8"/>
        <v>601</v>
      </c>
      <c r="I170" s="7"/>
    </row>
    <row r="171" spans="2:9" ht="15.75">
      <c r="B171" s="2" t="s">
        <v>146</v>
      </c>
      <c r="D171" s="2">
        <f>116+128+75+122</f>
        <v>441</v>
      </c>
      <c r="H171" s="2">
        <f t="shared" si="8"/>
        <v>441</v>
      </c>
      <c r="I171" s="7"/>
    </row>
    <row r="172" spans="2:10" ht="15.75">
      <c r="B172" s="2" t="s">
        <v>147</v>
      </c>
      <c r="C172" s="2" t="s">
        <v>2</v>
      </c>
      <c r="D172" s="2">
        <f>136+96+112+117</f>
        <v>461</v>
      </c>
      <c r="H172" s="2">
        <f t="shared" si="8"/>
        <v>461</v>
      </c>
      <c r="I172" s="7">
        <f>H170+H171+H172</f>
        <v>1503</v>
      </c>
      <c r="J172" s="2">
        <f>I172/12</f>
        <v>125.25</v>
      </c>
    </row>
    <row r="173" spans="1:9" ht="15.75">
      <c r="A173" s="1">
        <v>4</v>
      </c>
      <c r="B173" s="2" t="s">
        <v>122</v>
      </c>
      <c r="C173" s="2" t="s">
        <v>44</v>
      </c>
      <c r="D173" s="2">
        <f>133+112+127+145</f>
        <v>517</v>
      </c>
      <c r="H173" s="2">
        <f t="shared" si="8"/>
        <v>517</v>
      </c>
      <c r="I173" s="7"/>
    </row>
    <row r="174" spans="2:9" ht="15.75">
      <c r="B174" s="2" t="s">
        <v>123</v>
      </c>
      <c r="D174" s="2">
        <f>139+127+125+138</f>
        <v>529</v>
      </c>
      <c r="H174" s="2">
        <f t="shared" si="8"/>
        <v>529</v>
      </c>
      <c r="I174" s="7"/>
    </row>
    <row r="175" spans="2:10" ht="15.75">
      <c r="B175" s="2" t="s">
        <v>124</v>
      </c>
      <c r="D175" s="2">
        <f>116+101+88+109</f>
        <v>414</v>
      </c>
      <c r="H175" s="2">
        <f t="shared" si="8"/>
        <v>414</v>
      </c>
      <c r="I175" s="7">
        <f>H173+H174+H175</f>
        <v>1460</v>
      </c>
      <c r="J175" s="2">
        <f>I175/12</f>
        <v>121.66666666666667</v>
      </c>
    </row>
    <row r="176" spans="1:9" ht="15.75">
      <c r="A176" s="1">
        <v>5</v>
      </c>
      <c r="B176" s="2" t="s">
        <v>114</v>
      </c>
      <c r="C176" s="2" t="s">
        <v>5</v>
      </c>
      <c r="D176" s="2">
        <f>149+126+120+141</f>
        <v>536</v>
      </c>
      <c r="H176" s="2">
        <f t="shared" si="8"/>
        <v>536</v>
      </c>
      <c r="I176" s="7"/>
    </row>
    <row r="177" spans="2:9" ht="15.75">
      <c r="B177" s="2" t="s">
        <v>115</v>
      </c>
      <c r="D177" s="2">
        <f>110+117+120+97</f>
        <v>444</v>
      </c>
      <c r="H177" s="2">
        <f t="shared" si="8"/>
        <v>444</v>
      </c>
      <c r="I177" s="7"/>
    </row>
    <row r="178" spans="2:9" ht="15.75">
      <c r="B178" s="2" t="s">
        <v>116</v>
      </c>
      <c r="D178" s="2">
        <f>94+123+130+100</f>
        <v>447</v>
      </c>
      <c r="H178" s="2">
        <f t="shared" si="8"/>
        <v>447</v>
      </c>
      <c r="I178" s="7"/>
    </row>
    <row r="179" spans="2:10" ht="15.75">
      <c r="B179" s="2" t="s">
        <v>64</v>
      </c>
      <c r="H179" s="2">
        <f t="shared" si="8"/>
        <v>0</v>
      </c>
      <c r="I179" s="7">
        <f>H177+H178+H179+H176</f>
        <v>1427</v>
      </c>
      <c r="J179" s="2">
        <f>I179/12</f>
        <v>118.91666666666667</v>
      </c>
    </row>
    <row r="180" ht="15.75">
      <c r="I180" s="7"/>
    </row>
    <row r="181" ht="15.75">
      <c r="I181" s="7"/>
    </row>
    <row r="182" ht="15.75">
      <c r="I182" s="7"/>
    </row>
    <row r="183" ht="15.75">
      <c r="I183" s="7"/>
    </row>
    <row r="203" spans="2:9" ht="18.75">
      <c r="B203" s="10"/>
      <c r="C203" s="5"/>
      <c r="D203" s="5"/>
      <c r="E203" s="5"/>
      <c r="F203" s="5"/>
      <c r="G203" s="5"/>
      <c r="H203" s="5"/>
      <c r="I203" s="7"/>
    </row>
    <row r="204" spans="2:9" ht="15.75">
      <c r="B204" s="11"/>
      <c r="C204" s="5"/>
      <c r="D204" s="5"/>
      <c r="E204" s="5"/>
      <c r="F204" s="5"/>
      <c r="G204" s="5"/>
      <c r="H204" s="5"/>
      <c r="I204" s="7"/>
    </row>
    <row r="205" spans="2:9" ht="15.75">
      <c r="B205" s="5"/>
      <c r="C205" s="5"/>
      <c r="D205" s="5"/>
      <c r="E205" s="5"/>
      <c r="F205" s="5"/>
      <c r="G205" s="5"/>
      <c r="H205" s="5"/>
      <c r="I205" s="7"/>
    </row>
    <row r="206" spans="2:9" ht="15.75">
      <c r="B206" s="5"/>
      <c r="C206" s="5"/>
      <c r="D206" s="5"/>
      <c r="E206" s="5"/>
      <c r="F206" s="5"/>
      <c r="G206" s="5"/>
      <c r="H206" s="5"/>
      <c r="I206" s="7"/>
    </row>
    <row r="207" spans="2:9" ht="15.75">
      <c r="B207" s="5"/>
      <c r="C207" s="5"/>
      <c r="D207" s="5"/>
      <c r="E207" s="5"/>
      <c r="F207" s="5"/>
      <c r="G207" s="5"/>
      <c r="H207" s="5"/>
      <c r="I207" s="7"/>
    </row>
    <row r="208" ht="15.75">
      <c r="I208" s="7"/>
    </row>
    <row r="227" spans="2:9" ht="18.75">
      <c r="B227" s="8"/>
      <c r="I227" s="7"/>
    </row>
    <row r="228" spans="2:9" ht="15.75">
      <c r="B228" s="9"/>
      <c r="I228" s="7"/>
    </row>
    <row r="229" spans="2:9" ht="15.75">
      <c r="B229" s="5"/>
      <c r="C229" s="5"/>
      <c r="D229" s="5"/>
      <c r="E229" s="5"/>
      <c r="F229" s="5"/>
      <c r="G229" s="5"/>
      <c r="H229" s="5"/>
      <c r="I229" s="7"/>
    </row>
    <row r="230" spans="2:9" ht="15.75">
      <c r="B230" s="5"/>
      <c r="C230" s="5"/>
      <c r="D230" s="5"/>
      <c r="E230" s="5"/>
      <c r="F230" s="5"/>
      <c r="G230" s="5"/>
      <c r="H230" s="5"/>
      <c r="I230" s="7"/>
    </row>
    <row r="231" spans="2:9" ht="15.75">
      <c r="B231" s="5"/>
      <c r="C231" s="5"/>
      <c r="D231" s="5"/>
      <c r="E231" s="5"/>
      <c r="F231" s="5"/>
      <c r="G231" s="5"/>
      <c r="H231" s="5"/>
      <c r="I231" s="7"/>
    </row>
    <row r="232" ht="15.75">
      <c r="I232" s="7"/>
    </row>
    <row r="233" ht="15.75">
      <c r="I233" s="7"/>
    </row>
    <row r="234" ht="15.75">
      <c r="I234" s="7"/>
    </row>
    <row r="235" ht="15.75">
      <c r="I235" s="7"/>
    </row>
    <row r="236" ht="15.75">
      <c r="I236" s="7"/>
    </row>
    <row r="237" ht="15.75">
      <c r="I237" s="7"/>
    </row>
    <row r="238" ht="15.75">
      <c r="I238" s="7"/>
    </row>
    <row r="239" ht="15.75">
      <c r="I239" s="7"/>
    </row>
    <row r="240" ht="15.75">
      <c r="I240" s="7"/>
    </row>
    <row r="242" ht="15.75">
      <c r="I242" s="4"/>
    </row>
    <row r="243" ht="15.75">
      <c r="I243" s="4"/>
    </row>
    <row r="244" ht="15.75">
      <c r="I244" s="4"/>
    </row>
    <row r="245" ht="15.75">
      <c r="I245" s="4"/>
    </row>
    <row r="246" ht="15.75">
      <c r="I246" s="4"/>
    </row>
    <row r="247" ht="15.75">
      <c r="I247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255"/>
  <sheetViews>
    <sheetView tabSelected="1" workbookViewId="0" topLeftCell="A1">
      <selection activeCell="A49" sqref="A49"/>
    </sheetView>
  </sheetViews>
  <sheetFormatPr defaultColWidth="11.421875" defaultRowHeight="12.75"/>
  <cols>
    <col min="1" max="1" width="3.28125" style="1" bestFit="1" customWidth="1"/>
    <col min="2" max="2" width="21.7109375" style="2" customWidth="1"/>
    <col min="3" max="3" width="20.7109375" style="2" customWidth="1"/>
    <col min="4" max="6" width="5.7109375" style="2" customWidth="1"/>
    <col min="7" max="7" width="3.7109375" style="2" customWidth="1"/>
    <col min="8" max="8" width="5.57421875" style="2" bestFit="1" customWidth="1"/>
    <col min="9" max="9" width="7.28125" style="2" bestFit="1" customWidth="1"/>
    <col min="10" max="10" width="6.7109375" style="2" bestFit="1" customWidth="1"/>
  </cols>
  <sheetData>
    <row r="9" ht="15.75">
      <c r="B9" s="2" t="s">
        <v>66</v>
      </c>
    </row>
    <row r="10" ht="15.75">
      <c r="B10" s="2" t="s">
        <v>65</v>
      </c>
    </row>
    <row r="11" spans="2:4" ht="15.75">
      <c r="B11" s="2" t="s">
        <v>67</v>
      </c>
      <c r="D11" s="1" t="s">
        <v>0</v>
      </c>
    </row>
    <row r="12" ht="15.75">
      <c r="D12" s="1"/>
    </row>
    <row r="13" spans="2:4" ht="20.25">
      <c r="B13" s="12" t="s">
        <v>174</v>
      </c>
      <c r="D13" s="1"/>
    </row>
    <row r="14" spans="2:4" ht="20.25">
      <c r="B14" s="12" t="s">
        <v>175</v>
      </c>
      <c r="D14" s="1"/>
    </row>
    <row r="15" ht="16.5" thickBot="1"/>
    <row r="16" ht="21" thickBot="1">
      <c r="B16" s="3" t="s">
        <v>1</v>
      </c>
    </row>
    <row r="18" spans="1:9" ht="15.75">
      <c r="A18" s="1">
        <v>1</v>
      </c>
      <c r="B18" s="2" t="s">
        <v>125</v>
      </c>
      <c r="C18" s="2" t="s">
        <v>4</v>
      </c>
      <c r="D18" s="2">
        <f>188+156+212+198</f>
        <v>754</v>
      </c>
      <c r="E18" s="2">
        <f>213+163+231+215</f>
        <v>822</v>
      </c>
      <c r="H18" s="2">
        <f aca="true" t="shared" si="0" ref="H18:H33">D18+E18+F18+G18</f>
        <v>1576</v>
      </c>
      <c r="I18" s="7"/>
    </row>
    <row r="19" spans="2:9" ht="15.75">
      <c r="B19" s="2" t="s">
        <v>126</v>
      </c>
      <c r="D19" s="2">
        <f>197+192+245+191</f>
        <v>825</v>
      </c>
      <c r="E19" s="2">
        <f>185+191+192+237</f>
        <v>805</v>
      </c>
      <c r="H19" s="2">
        <f t="shared" si="0"/>
        <v>1630</v>
      </c>
      <c r="I19" s="7"/>
    </row>
    <row r="20" spans="2:10" ht="15.75">
      <c r="B20" s="2" t="s">
        <v>127</v>
      </c>
      <c r="D20" s="2">
        <f>215+193+169+195</f>
        <v>772</v>
      </c>
      <c r="E20" s="2">
        <f>160+146+224+225</f>
        <v>755</v>
      </c>
      <c r="H20" s="2">
        <f t="shared" si="0"/>
        <v>1527</v>
      </c>
      <c r="I20" s="7">
        <f>H18+H19+H20</f>
        <v>4733</v>
      </c>
      <c r="J20" s="2">
        <f>I20/24</f>
        <v>197.20833333333334</v>
      </c>
    </row>
    <row r="21" spans="1:9" ht="15.75">
      <c r="A21" s="1">
        <v>2</v>
      </c>
      <c r="B21" s="2" t="s">
        <v>128</v>
      </c>
      <c r="C21" s="2" t="s">
        <v>4</v>
      </c>
      <c r="D21" s="2">
        <f>203+188+181+162</f>
        <v>734</v>
      </c>
      <c r="E21" s="2">
        <f>196+157+193+166</f>
        <v>712</v>
      </c>
      <c r="H21" s="2">
        <f t="shared" si="0"/>
        <v>1446</v>
      </c>
      <c r="I21" s="7"/>
    </row>
    <row r="22" spans="2:9" ht="15.75">
      <c r="B22" s="2" t="s">
        <v>3</v>
      </c>
      <c r="D22" s="2">
        <f>211+204+223+189</f>
        <v>827</v>
      </c>
      <c r="E22" s="2">
        <f>211+160+181+217</f>
        <v>769</v>
      </c>
      <c r="H22" s="2">
        <f t="shared" si="0"/>
        <v>1596</v>
      </c>
      <c r="I22" s="7"/>
    </row>
    <row r="23" spans="2:10" ht="15.75">
      <c r="B23" s="2" t="s">
        <v>129</v>
      </c>
      <c r="D23" s="2">
        <f>169+147+182+180</f>
        <v>678</v>
      </c>
      <c r="E23" s="2">
        <f>234+245+178+209</f>
        <v>866</v>
      </c>
      <c r="H23" s="2">
        <f t="shared" si="0"/>
        <v>1544</v>
      </c>
      <c r="I23" s="7">
        <f>H21+H22+H23</f>
        <v>4586</v>
      </c>
      <c r="J23" s="2">
        <f>I23/24</f>
        <v>191.08333333333334</v>
      </c>
    </row>
    <row r="24" spans="1:9" ht="15.75">
      <c r="A24" s="1">
        <v>3</v>
      </c>
      <c r="B24" s="2" t="s">
        <v>70</v>
      </c>
      <c r="C24" s="2" t="s">
        <v>5</v>
      </c>
      <c r="D24" s="2">
        <f>126+171+147+193</f>
        <v>637</v>
      </c>
      <c r="H24" s="2">
        <f aca="true" t="shared" si="1" ref="H24:H30">D24+E24+F24+G24</f>
        <v>637</v>
      </c>
      <c r="I24" s="7"/>
    </row>
    <row r="25" spans="2:9" ht="15.75">
      <c r="B25" s="2" t="s">
        <v>25</v>
      </c>
      <c r="D25" s="2">
        <f>196+174+206+163</f>
        <v>739</v>
      </c>
      <c r="E25" s="2">
        <f>159+192+171+216</f>
        <v>738</v>
      </c>
      <c r="H25" s="2">
        <f t="shared" si="1"/>
        <v>1477</v>
      </c>
      <c r="I25" s="7"/>
    </row>
    <row r="26" spans="2:9" ht="15.75">
      <c r="B26" s="2" t="s">
        <v>71</v>
      </c>
      <c r="D26" s="2">
        <f>176+200+186+158</f>
        <v>720</v>
      </c>
      <c r="E26" s="2">
        <f>169+249+211+136</f>
        <v>765</v>
      </c>
      <c r="H26" s="2">
        <f t="shared" si="1"/>
        <v>1485</v>
      </c>
      <c r="I26" s="7"/>
    </row>
    <row r="27" spans="2:10" ht="15.75">
      <c r="B27" s="2" t="s">
        <v>72</v>
      </c>
      <c r="E27" s="2">
        <f>194+267+244+208</f>
        <v>913</v>
      </c>
      <c r="H27" s="2">
        <f t="shared" si="1"/>
        <v>913</v>
      </c>
      <c r="I27" s="7">
        <f>H25+H26+H27+H24</f>
        <v>4512</v>
      </c>
      <c r="J27" s="4">
        <f>I27/24</f>
        <v>188</v>
      </c>
    </row>
    <row r="28" spans="1:9" ht="15.75">
      <c r="A28" s="1">
        <v>4</v>
      </c>
      <c r="B28" s="2" t="s">
        <v>176</v>
      </c>
      <c r="C28" s="2" t="s">
        <v>6</v>
      </c>
      <c r="D28" s="2">
        <f>213+159+182+157</f>
        <v>711</v>
      </c>
      <c r="E28" s="2">
        <f>166+163+169+177</f>
        <v>675</v>
      </c>
      <c r="H28" s="2">
        <f t="shared" si="1"/>
        <v>1386</v>
      </c>
      <c r="I28" s="7"/>
    </row>
    <row r="29" spans="2:9" ht="15.75">
      <c r="B29" s="2" t="s">
        <v>171</v>
      </c>
      <c r="D29" s="2">
        <f>184+151+162+156</f>
        <v>653</v>
      </c>
      <c r="E29" s="2">
        <f>188+138+164+220</f>
        <v>710</v>
      </c>
      <c r="H29" s="2">
        <f t="shared" si="1"/>
        <v>1363</v>
      </c>
      <c r="I29" s="7"/>
    </row>
    <row r="30" spans="2:10" ht="15.75">
      <c r="B30" s="2" t="s">
        <v>7</v>
      </c>
      <c r="C30" s="2" t="s">
        <v>8</v>
      </c>
      <c r="D30" s="2">
        <f>224+190+236+180</f>
        <v>830</v>
      </c>
      <c r="E30" s="2">
        <f>195+212+189+236</f>
        <v>832</v>
      </c>
      <c r="H30" s="2">
        <f t="shared" si="1"/>
        <v>1662</v>
      </c>
      <c r="I30" s="7">
        <f>H28+H29+H30</f>
        <v>4411</v>
      </c>
      <c r="J30" s="2">
        <f>I30/24</f>
        <v>183.79166666666666</v>
      </c>
    </row>
    <row r="31" spans="1:9" ht="15.75">
      <c r="A31" s="1">
        <v>5</v>
      </c>
      <c r="B31" s="2" t="s">
        <v>9</v>
      </c>
      <c r="C31" s="2" t="s">
        <v>10</v>
      </c>
      <c r="D31" s="2">
        <f>165+192+131+186</f>
        <v>674</v>
      </c>
      <c r="H31" s="2">
        <f t="shared" si="0"/>
        <v>674</v>
      </c>
      <c r="I31" s="7"/>
    </row>
    <row r="32" spans="2:9" ht="15.75">
      <c r="B32" s="2" t="s">
        <v>11</v>
      </c>
      <c r="D32" s="2">
        <f>191+143+184+168</f>
        <v>686</v>
      </c>
      <c r="H32" s="2">
        <f t="shared" si="0"/>
        <v>686</v>
      </c>
      <c r="I32" s="7"/>
    </row>
    <row r="33" spans="2:10" ht="15.75">
      <c r="B33" s="6" t="s">
        <v>69</v>
      </c>
      <c r="C33" s="2" t="s">
        <v>5</v>
      </c>
      <c r="D33" s="2">
        <f>115+141+182+157</f>
        <v>595</v>
      </c>
      <c r="E33" s="2">
        <f>127+176+169+147</f>
        <v>619</v>
      </c>
      <c r="H33" s="2">
        <f t="shared" si="0"/>
        <v>1214</v>
      </c>
      <c r="I33" s="7">
        <f>H31+H32+H33</f>
        <v>2574</v>
      </c>
      <c r="J33" s="2">
        <f>I33/16</f>
        <v>160.875</v>
      </c>
    </row>
    <row r="34" spans="2:9" ht="18.75">
      <c r="B34" s="8" t="s">
        <v>177</v>
      </c>
      <c r="I34" s="7"/>
    </row>
    <row r="35" spans="2:9" ht="16.5" thickBot="1">
      <c r="B35" s="9"/>
      <c r="I35" s="7"/>
    </row>
    <row r="36" spans="2:9" ht="21" thickBot="1">
      <c r="B36" s="3" t="s">
        <v>101</v>
      </c>
      <c r="I36" s="7"/>
    </row>
    <row r="37" spans="2:9" ht="15.75">
      <c r="B37" s="6"/>
      <c r="I37" s="7"/>
    </row>
    <row r="38" spans="1:9" ht="15.75">
      <c r="A38" s="1">
        <v>1</v>
      </c>
      <c r="B38" s="2" t="s">
        <v>102</v>
      </c>
      <c r="C38" s="2" t="s">
        <v>5</v>
      </c>
      <c r="H38" s="2">
        <f aca="true" t="shared" si="2" ref="H38:H46">D38+E38+F38+G38</f>
        <v>0</v>
      </c>
      <c r="I38" s="7"/>
    </row>
    <row r="39" spans="2:9" ht="15.75">
      <c r="B39" s="2" t="s">
        <v>103</v>
      </c>
      <c r="C39" s="2" t="s">
        <v>104</v>
      </c>
      <c r="D39" s="2">
        <f>165+220+195+181</f>
        <v>761</v>
      </c>
      <c r="E39" s="2">
        <f>74+152+220+151</f>
        <v>597</v>
      </c>
      <c r="H39" s="2">
        <f t="shared" si="2"/>
        <v>1358</v>
      </c>
      <c r="I39" s="7"/>
    </row>
    <row r="40" spans="2:9" ht="15.75">
      <c r="B40" s="2" t="s">
        <v>105</v>
      </c>
      <c r="C40" s="2" t="s">
        <v>106</v>
      </c>
      <c r="D40" s="2">
        <f>180+145+203+154</f>
        <v>682</v>
      </c>
      <c r="E40" s="2">
        <f>171+123+159+167</f>
        <v>620</v>
      </c>
      <c r="H40" s="2">
        <f t="shared" si="2"/>
        <v>1302</v>
      </c>
      <c r="I40" s="7"/>
    </row>
    <row r="41" spans="2:10" ht="15.75">
      <c r="B41" s="2" t="s">
        <v>107</v>
      </c>
      <c r="C41" s="2" t="s">
        <v>5</v>
      </c>
      <c r="E41" s="2">
        <f>157+205+173+152</f>
        <v>687</v>
      </c>
      <c r="H41" s="2">
        <f t="shared" si="2"/>
        <v>687</v>
      </c>
      <c r="I41" s="7">
        <f>H39+H40+H41</f>
        <v>3347</v>
      </c>
      <c r="J41" s="2">
        <f>I41/20</f>
        <v>167.35</v>
      </c>
    </row>
    <row r="42" ht="15.75">
      <c r="I42" s="7"/>
    </row>
    <row r="43" spans="1:9" ht="15.75">
      <c r="A43" s="1">
        <v>2</v>
      </c>
      <c r="B43" s="2" t="s">
        <v>108</v>
      </c>
      <c r="C43" s="2" t="s">
        <v>5</v>
      </c>
      <c r="H43" s="2">
        <f t="shared" si="2"/>
        <v>0</v>
      </c>
      <c r="I43" s="7"/>
    </row>
    <row r="44" spans="2:9" ht="15.75">
      <c r="B44" s="2" t="s">
        <v>111</v>
      </c>
      <c r="C44" s="2" t="s">
        <v>24</v>
      </c>
      <c r="D44" s="2">
        <f>141+138+144+155</f>
        <v>578</v>
      </c>
      <c r="E44" s="2">
        <f>164+158+157+145</f>
        <v>624</v>
      </c>
      <c r="H44" s="2">
        <f t="shared" si="2"/>
        <v>1202</v>
      </c>
      <c r="I44" s="7"/>
    </row>
    <row r="45" spans="2:9" ht="15.75">
      <c r="B45" s="2" t="s">
        <v>109</v>
      </c>
      <c r="D45" s="2">
        <f>128+164+179+168</f>
        <v>639</v>
      </c>
      <c r="E45" s="2">
        <f>169+185+157+188</f>
        <v>699</v>
      </c>
      <c r="H45" s="2">
        <f t="shared" si="2"/>
        <v>1338</v>
      </c>
      <c r="I45" s="7"/>
    </row>
    <row r="46" spans="2:10" ht="15.75">
      <c r="B46" s="2" t="s">
        <v>110</v>
      </c>
      <c r="E46" s="2">
        <f>143+214+137+209</f>
        <v>703</v>
      </c>
      <c r="H46" s="2">
        <f t="shared" si="2"/>
        <v>703</v>
      </c>
      <c r="I46" s="7">
        <f>H44+H45+H46</f>
        <v>3243</v>
      </c>
      <c r="J46" s="2">
        <f>I46/20</f>
        <v>162.15</v>
      </c>
    </row>
    <row r="47" spans="2:9" ht="18.75">
      <c r="B47" s="8" t="s">
        <v>178</v>
      </c>
      <c r="I47" s="7"/>
    </row>
    <row r="49" ht="16.5" thickBot="1"/>
    <row r="50" spans="2:9" ht="21" thickBot="1">
      <c r="B50" s="3" t="s">
        <v>12</v>
      </c>
      <c r="I50" s="7"/>
    </row>
    <row r="51" ht="15.75">
      <c r="I51" s="7"/>
    </row>
    <row r="52" ht="15.75">
      <c r="I52" s="7"/>
    </row>
    <row r="53" spans="1:9" ht="15.75">
      <c r="A53" s="1">
        <v>1</v>
      </c>
      <c r="B53" s="2" t="s">
        <v>18</v>
      </c>
      <c r="C53" s="2" t="s">
        <v>13</v>
      </c>
      <c r="D53" s="2">
        <f>188+171+161+203</f>
        <v>723</v>
      </c>
      <c r="E53" s="2">
        <f>166+176+197+212</f>
        <v>751</v>
      </c>
      <c r="H53" s="2">
        <f aca="true" t="shared" si="3" ref="H53:H62">D53+E53+F53+G53</f>
        <v>1474</v>
      </c>
      <c r="I53" s="7"/>
    </row>
    <row r="54" spans="2:9" ht="15.75">
      <c r="B54" s="2" t="s">
        <v>14</v>
      </c>
      <c r="D54" s="2">
        <f>224+236+231+197</f>
        <v>888</v>
      </c>
      <c r="E54" s="2">
        <f>20+199+182</f>
        <v>401</v>
      </c>
      <c r="H54" s="2">
        <f t="shared" si="3"/>
        <v>1289</v>
      </c>
      <c r="I54" s="7"/>
    </row>
    <row r="55" spans="2:10" ht="15.75">
      <c r="B55" s="2" t="s">
        <v>15</v>
      </c>
      <c r="D55" s="2">
        <f>189+175+187+219</f>
        <v>770</v>
      </c>
      <c r="E55" s="2">
        <f>200+221+300+215</f>
        <v>936</v>
      </c>
      <c r="H55" s="2">
        <f t="shared" si="3"/>
        <v>1706</v>
      </c>
      <c r="I55" s="7">
        <f>H53+H54+H55</f>
        <v>4469</v>
      </c>
      <c r="J55" s="2">
        <f>I55/22</f>
        <v>203.13636363636363</v>
      </c>
    </row>
    <row r="56" spans="1:9" ht="15.75">
      <c r="A56" s="1">
        <v>2</v>
      </c>
      <c r="B56" s="2" t="s">
        <v>21</v>
      </c>
      <c r="C56" s="2" t="s">
        <v>22</v>
      </c>
      <c r="E56" s="2">
        <f>149+140+182+195</f>
        <v>666</v>
      </c>
      <c r="H56" s="2">
        <f t="shared" si="3"/>
        <v>666</v>
      </c>
      <c r="I56" s="7"/>
    </row>
    <row r="57" spans="2:9" ht="15.75">
      <c r="B57" s="2" t="s">
        <v>75</v>
      </c>
      <c r="D57" s="2">
        <f>174+191+179+200</f>
        <v>744</v>
      </c>
      <c r="E57" s="2">
        <f>176+179+253+214</f>
        <v>822</v>
      </c>
      <c r="H57" s="2">
        <f t="shared" si="3"/>
        <v>1566</v>
      </c>
      <c r="I57" s="7"/>
    </row>
    <row r="58" spans="2:9" ht="15.75">
      <c r="B58" s="2" t="s">
        <v>36</v>
      </c>
      <c r="C58" s="2" t="s">
        <v>2</v>
      </c>
      <c r="D58" s="2">
        <f>211+195+176+165</f>
        <v>747</v>
      </c>
      <c r="E58" s="2">
        <f>131+144+261+155</f>
        <v>691</v>
      </c>
      <c r="H58" s="2">
        <f t="shared" si="3"/>
        <v>1438</v>
      </c>
      <c r="I58" s="7"/>
    </row>
    <row r="59" spans="2:10" ht="15.75">
      <c r="B59" s="2" t="s">
        <v>20</v>
      </c>
      <c r="D59" s="2">
        <f>142+186+215+161</f>
        <v>704</v>
      </c>
      <c r="H59" s="2">
        <f t="shared" si="3"/>
        <v>704</v>
      </c>
      <c r="I59" s="7">
        <f>H57+H58+H59+H56</f>
        <v>4374</v>
      </c>
      <c r="J59" s="2">
        <f>I59/24</f>
        <v>182.25</v>
      </c>
    </row>
    <row r="60" spans="1:9" ht="15.75">
      <c r="A60" s="1">
        <v>3</v>
      </c>
      <c r="B60" s="2" t="s">
        <v>130</v>
      </c>
      <c r="C60" s="2" t="s">
        <v>10</v>
      </c>
      <c r="D60" s="2">
        <f>163+187+219+205</f>
        <v>774</v>
      </c>
      <c r="E60" s="2">
        <f>169+159+174+163</f>
        <v>665</v>
      </c>
      <c r="H60" s="2">
        <f t="shared" si="3"/>
        <v>1439</v>
      </c>
      <c r="I60" s="7"/>
    </row>
    <row r="61" spans="2:9" ht="15.75">
      <c r="B61" s="2" t="s">
        <v>131</v>
      </c>
      <c r="D61" s="2">
        <f>179+188+156+156</f>
        <v>679</v>
      </c>
      <c r="E61" s="2">
        <f>196+192+215+168</f>
        <v>771</v>
      </c>
      <c r="H61" s="2">
        <f t="shared" si="3"/>
        <v>1450</v>
      </c>
      <c r="I61" s="7"/>
    </row>
    <row r="62" spans="2:10" ht="15.75">
      <c r="B62" s="2" t="s">
        <v>132</v>
      </c>
      <c r="C62" s="2" t="s">
        <v>19</v>
      </c>
      <c r="D62" s="2">
        <f>144+145+156+194</f>
        <v>639</v>
      </c>
      <c r="E62" s="2">
        <f>134+245+202+245</f>
        <v>826</v>
      </c>
      <c r="H62" s="2">
        <f t="shared" si="3"/>
        <v>1465</v>
      </c>
      <c r="I62" s="7">
        <f>H60+H61+H62</f>
        <v>4354</v>
      </c>
      <c r="J62" s="2">
        <f>I62/24</f>
        <v>181.41666666666666</v>
      </c>
    </row>
    <row r="63" spans="1:9" ht="15.75">
      <c r="A63" s="1">
        <v>4</v>
      </c>
      <c r="B63" s="2" t="s">
        <v>34</v>
      </c>
      <c r="C63" s="2" t="s">
        <v>13</v>
      </c>
      <c r="D63" s="2">
        <f>133+173+157+179</f>
        <v>642</v>
      </c>
      <c r="E63" s="2">
        <f>146+159+185+201</f>
        <v>691</v>
      </c>
      <c r="H63" s="2">
        <f aca="true" t="shared" si="4" ref="H63:H89">D63+E63+F63+G63</f>
        <v>1333</v>
      </c>
      <c r="I63" s="7"/>
    </row>
    <row r="64" spans="2:9" ht="15.75">
      <c r="B64" s="2" t="s">
        <v>27</v>
      </c>
      <c r="D64" s="2">
        <f>190+210+142+110</f>
        <v>652</v>
      </c>
      <c r="E64" s="2">
        <f>133+161+210+198</f>
        <v>702</v>
      </c>
      <c r="H64" s="2">
        <f t="shared" si="4"/>
        <v>1354</v>
      </c>
      <c r="I64" s="7"/>
    </row>
    <row r="65" spans="2:10" ht="15.75">
      <c r="B65" s="2" t="s">
        <v>26</v>
      </c>
      <c r="D65" s="2">
        <f>169+159+156+177</f>
        <v>661</v>
      </c>
      <c r="E65" s="2">
        <f>172+157+158+152</f>
        <v>639</v>
      </c>
      <c r="H65" s="2">
        <f t="shared" si="4"/>
        <v>1300</v>
      </c>
      <c r="I65" s="7">
        <f>H63+H64+H65</f>
        <v>3987</v>
      </c>
      <c r="J65" s="2">
        <f>I65/24</f>
        <v>166.125</v>
      </c>
    </row>
    <row r="66" spans="1:9" ht="15.75">
      <c r="A66" s="1">
        <v>5</v>
      </c>
      <c r="B66" s="2" t="s">
        <v>138</v>
      </c>
      <c r="C66" s="2" t="s">
        <v>44</v>
      </c>
      <c r="D66" s="2">
        <f>144+164+199+129</f>
        <v>636</v>
      </c>
      <c r="E66" s="2">
        <f>167+153+159+123</f>
        <v>602</v>
      </c>
      <c r="H66" s="2">
        <f t="shared" si="4"/>
        <v>1238</v>
      </c>
      <c r="I66" s="7"/>
    </row>
    <row r="67" spans="2:9" ht="15.75">
      <c r="B67" s="2" t="s">
        <v>139</v>
      </c>
      <c r="D67" s="2">
        <f>157+164+155+185</f>
        <v>661</v>
      </c>
      <c r="E67" s="2">
        <f>162+200+152+204</f>
        <v>718</v>
      </c>
      <c r="H67" s="2">
        <f t="shared" si="4"/>
        <v>1379</v>
      </c>
      <c r="I67" s="7"/>
    </row>
    <row r="68" spans="2:10" ht="15.75">
      <c r="B68" s="2" t="s">
        <v>140</v>
      </c>
      <c r="D68" s="2">
        <f>179+168+156+199</f>
        <v>702</v>
      </c>
      <c r="E68" s="2">
        <f>163+145+191+148</f>
        <v>647</v>
      </c>
      <c r="H68" s="2">
        <f t="shared" si="4"/>
        <v>1349</v>
      </c>
      <c r="I68" s="7">
        <f>H66+H67+H68</f>
        <v>3966</v>
      </c>
      <c r="J68" s="2">
        <f>I68/24</f>
        <v>165.25</v>
      </c>
    </row>
    <row r="69" spans="1:9" ht="15.75">
      <c r="A69" s="1">
        <v>6</v>
      </c>
      <c r="B69" s="2" t="s">
        <v>157</v>
      </c>
      <c r="C69" s="2" t="s">
        <v>6</v>
      </c>
      <c r="D69" s="2">
        <f>149+193+183+161</f>
        <v>686</v>
      </c>
      <c r="E69" s="2">
        <f>159+165+144+181</f>
        <v>649</v>
      </c>
      <c r="H69" s="2">
        <f t="shared" si="4"/>
        <v>1335</v>
      </c>
      <c r="I69" s="7"/>
    </row>
    <row r="70" spans="2:9" ht="15.75">
      <c r="B70" s="2" t="s">
        <v>30</v>
      </c>
      <c r="D70" s="2">
        <f>192+141+164+170</f>
        <v>667</v>
      </c>
      <c r="E70" s="2">
        <f>155+199+138+160</f>
        <v>652</v>
      </c>
      <c r="H70" s="2">
        <f t="shared" si="4"/>
        <v>1319</v>
      </c>
      <c r="I70" s="7"/>
    </row>
    <row r="71" spans="2:10" ht="15.75">
      <c r="B71" s="2" t="s">
        <v>31</v>
      </c>
      <c r="D71" s="2">
        <f>140+173+156+157</f>
        <v>626</v>
      </c>
      <c r="E71" s="2">
        <f>204+147+128+170</f>
        <v>649</v>
      </c>
      <c r="H71" s="2">
        <f t="shared" si="4"/>
        <v>1275</v>
      </c>
      <c r="I71" s="7">
        <f>H69+H70+H71</f>
        <v>3929</v>
      </c>
      <c r="J71" s="2">
        <f>I71/24</f>
        <v>163.70833333333334</v>
      </c>
    </row>
    <row r="72" spans="1:9" ht="15.75">
      <c r="A72" s="1">
        <v>7</v>
      </c>
      <c r="B72" s="2" t="s">
        <v>28</v>
      </c>
      <c r="C72" s="2" t="s">
        <v>13</v>
      </c>
      <c r="D72" s="2">
        <f>184+189+179+140</f>
        <v>692</v>
      </c>
      <c r="E72" s="2">
        <f>155+142+211+188</f>
        <v>696</v>
      </c>
      <c r="H72" s="2">
        <f t="shared" si="4"/>
        <v>1388</v>
      </c>
      <c r="I72" s="7"/>
    </row>
    <row r="73" spans="2:9" ht="15.75">
      <c r="B73" s="2" t="s">
        <v>137</v>
      </c>
      <c r="D73" s="2">
        <f>184+170+151+138</f>
        <v>643</v>
      </c>
      <c r="E73" s="2">
        <f>156+166+158+116</f>
        <v>596</v>
      </c>
      <c r="H73" s="2">
        <f t="shared" si="4"/>
        <v>1239</v>
      </c>
      <c r="I73" s="7"/>
    </row>
    <row r="74" spans="2:10" ht="15.75">
      <c r="B74" s="2" t="s">
        <v>29</v>
      </c>
      <c r="D74" s="2">
        <f>148+142+137+167</f>
        <v>594</v>
      </c>
      <c r="E74" s="2">
        <f>178+136+179+200</f>
        <v>693</v>
      </c>
      <c r="H74" s="2">
        <f t="shared" si="4"/>
        <v>1287</v>
      </c>
      <c r="I74" s="7">
        <f>H72+H73+H74</f>
        <v>3914</v>
      </c>
      <c r="J74" s="2">
        <f>I74/24</f>
        <v>163.08333333333334</v>
      </c>
    </row>
    <row r="75" spans="1:9" ht="15.75">
      <c r="A75" s="1">
        <v>8</v>
      </c>
      <c r="B75" s="2" t="s">
        <v>32</v>
      </c>
      <c r="C75" s="2" t="s">
        <v>5</v>
      </c>
      <c r="D75" s="2">
        <f>169+163+111+158</f>
        <v>601</v>
      </c>
      <c r="E75" s="2">
        <f>238+182+186+165</f>
        <v>771</v>
      </c>
      <c r="H75" s="2">
        <f t="shared" si="4"/>
        <v>1372</v>
      </c>
      <c r="I75" s="7"/>
    </row>
    <row r="76" spans="2:9" ht="15.75">
      <c r="B76" s="2" t="s">
        <v>33</v>
      </c>
      <c r="D76" s="2">
        <f>151+157+180+151</f>
        <v>639</v>
      </c>
      <c r="E76" s="2">
        <f>164+142+137+130</f>
        <v>573</v>
      </c>
      <c r="H76" s="2">
        <f t="shared" si="4"/>
        <v>1212</v>
      </c>
      <c r="I76" s="7"/>
    </row>
    <row r="77" spans="2:10" ht="15.75">
      <c r="B77" s="2" t="s">
        <v>133</v>
      </c>
      <c r="D77" s="2">
        <f>179+141+143+172</f>
        <v>635</v>
      </c>
      <c r="E77" s="2">
        <f>147+134+140+156</f>
        <v>577</v>
      </c>
      <c r="H77" s="2">
        <f t="shared" si="4"/>
        <v>1212</v>
      </c>
      <c r="I77" s="7">
        <f>H75+H76+H77</f>
        <v>3796</v>
      </c>
      <c r="J77" s="2">
        <f>I77/24</f>
        <v>158.16666666666666</v>
      </c>
    </row>
    <row r="78" spans="1:9" ht="15.75">
      <c r="A78" s="1">
        <v>9</v>
      </c>
      <c r="B78" s="2" t="s">
        <v>134</v>
      </c>
      <c r="C78" s="2" t="s">
        <v>2</v>
      </c>
      <c r="D78" s="2">
        <f>128+130+138+178</f>
        <v>574</v>
      </c>
      <c r="E78" s="2">
        <f>134+156+137+143</f>
        <v>570</v>
      </c>
      <c r="H78" s="2">
        <f t="shared" si="4"/>
        <v>1144</v>
      </c>
      <c r="I78" s="7"/>
    </row>
    <row r="79" spans="2:9" ht="15.75">
      <c r="B79" s="2" t="s">
        <v>135</v>
      </c>
      <c r="D79" s="2">
        <f>188+126+112+191</f>
        <v>617</v>
      </c>
      <c r="E79" s="2">
        <f>114+152+141+123</f>
        <v>530</v>
      </c>
      <c r="H79" s="2">
        <f t="shared" si="4"/>
        <v>1147</v>
      </c>
      <c r="I79" s="7"/>
    </row>
    <row r="80" spans="2:10" ht="15.75">
      <c r="B80" s="2" t="s">
        <v>136</v>
      </c>
      <c r="D80" s="2">
        <f>148+133+179+173</f>
        <v>633</v>
      </c>
      <c r="E80" s="2">
        <f>149+157+156+101</f>
        <v>563</v>
      </c>
      <c r="H80" s="2">
        <f t="shared" si="4"/>
        <v>1196</v>
      </c>
      <c r="I80" s="7">
        <f>H78+H79+H80</f>
        <v>3487</v>
      </c>
      <c r="J80" s="2">
        <f>I80/24</f>
        <v>145.29166666666666</v>
      </c>
    </row>
    <row r="81" spans="1:9" ht="15.75">
      <c r="A81" s="1">
        <v>10</v>
      </c>
      <c r="B81" s="2" t="s">
        <v>160</v>
      </c>
      <c r="C81" s="2" t="s">
        <v>6</v>
      </c>
      <c r="D81" s="2">
        <f>128+125+95+139</f>
        <v>487</v>
      </c>
      <c r="E81" s="2">
        <f>131+158+147+143</f>
        <v>579</v>
      </c>
      <c r="H81" s="2">
        <f t="shared" si="4"/>
        <v>1066</v>
      </c>
      <c r="I81" s="7"/>
    </row>
    <row r="82" spans="2:9" ht="15.75">
      <c r="B82" s="2" t="s">
        <v>161</v>
      </c>
      <c r="D82" s="2">
        <f>171+156+138+164</f>
        <v>629</v>
      </c>
      <c r="E82" s="2">
        <f>117+156+136+130</f>
        <v>539</v>
      </c>
      <c r="H82" s="2">
        <f t="shared" si="4"/>
        <v>1168</v>
      </c>
      <c r="I82" s="7"/>
    </row>
    <row r="83" spans="2:10" ht="15.75">
      <c r="B83" s="2" t="s">
        <v>162</v>
      </c>
      <c r="D83" s="2">
        <f>199+144+172+150</f>
        <v>665</v>
      </c>
      <c r="E83" s="2">
        <f>147+138+140+135</f>
        <v>560</v>
      </c>
      <c r="H83" s="2">
        <f t="shared" si="4"/>
        <v>1225</v>
      </c>
      <c r="I83" s="7">
        <f>H81+H82+H83</f>
        <v>3459</v>
      </c>
      <c r="J83" s="2">
        <f>I83/24</f>
        <v>144.125</v>
      </c>
    </row>
    <row r="84" spans="1:9" ht="15.75">
      <c r="A84" s="1">
        <v>11</v>
      </c>
      <c r="B84" s="5" t="s">
        <v>23</v>
      </c>
      <c r="C84" s="5" t="s">
        <v>22</v>
      </c>
      <c r="D84" s="5">
        <f>214+151+219+133</f>
        <v>717</v>
      </c>
      <c r="E84" s="5">
        <f>219+215+184+162</f>
        <v>780</v>
      </c>
      <c r="F84" s="5"/>
      <c r="G84" s="5"/>
      <c r="H84" s="5">
        <f t="shared" si="4"/>
        <v>1497</v>
      </c>
      <c r="I84" s="7"/>
    </row>
    <row r="85" spans="2:9" ht="15.75">
      <c r="B85" s="5" t="s">
        <v>73</v>
      </c>
      <c r="C85" s="5"/>
      <c r="D85" s="5">
        <f>159+145+151+192</f>
        <v>647</v>
      </c>
      <c r="E85" s="5">
        <f>207+146+182+156</f>
        <v>691</v>
      </c>
      <c r="F85" s="5"/>
      <c r="G85" s="5"/>
      <c r="H85" s="5">
        <f t="shared" si="4"/>
        <v>1338</v>
      </c>
      <c r="I85" s="7"/>
    </row>
    <row r="86" spans="2:10" ht="15.75">
      <c r="B86" s="5" t="s">
        <v>74</v>
      </c>
      <c r="C86" s="5"/>
      <c r="D86" s="5">
        <f>131+173+139+133</f>
        <v>576</v>
      </c>
      <c r="E86" s="5"/>
      <c r="F86" s="5"/>
      <c r="G86" s="5"/>
      <c r="H86" s="5">
        <f t="shared" si="4"/>
        <v>576</v>
      </c>
      <c r="I86" s="7">
        <f>H84+H85+H86</f>
        <v>3411</v>
      </c>
      <c r="J86" s="2">
        <f>I86/20</f>
        <v>170.55</v>
      </c>
    </row>
    <row r="87" spans="1:9" ht="15.75">
      <c r="A87" s="1">
        <v>12</v>
      </c>
      <c r="B87" s="2" t="s">
        <v>167</v>
      </c>
      <c r="C87" s="2" t="s">
        <v>163</v>
      </c>
      <c r="D87" s="2">
        <f>126+81+132+141</f>
        <v>480</v>
      </c>
      <c r="E87" s="2">
        <f>118+173+211+176</f>
        <v>678</v>
      </c>
      <c r="H87" s="2">
        <f t="shared" si="4"/>
        <v>1158</v>
      </c>
      <c r="I87" s="7"/>
    </row>
    <row r="88" spans="2:9" ht="15.75">
      <c r="B88" s="2" t="s">
        <v>168</v>
      </c>
      <c r="D88" s="2">
        <f>158+111+118+172</f>
        <v>559</v>
      </c>
      <c r="E88" s="2">
        <f>113+163+118+131</f>
        <v>525</v>
      </c>
      <c r="H88" s="2">
        <f t="shared" si="4"/>
        <v>1084</v>
      </c>
      <c r="I88" s="7"/>
    </row>
    <row r="89" spans="2:10" ht="15.75">
      <c r="B89" s="2" t="s">
        <v>169</v>
      </c>
      <c r="D89" s="2">
        <f>134+121+88+95</f>
        <v>438</v>
      </c>
      <c r="E89" s="2">
        <f>186+109+120+149</f>
        <v>564</v>
      </c>
      <c r="H89" s="2">
        <f t="shared" si="4"/>
        <v>1002</v>
      </c>
      <c r="I89" s="7">
        <f>H87+H88+H89</f>
        <v>3244</v>
      </c>
      <c r="J89" s="2">
        <f>I89/24</f>
        <v>135.16666666666666</v>
      </c>
    </row>
    <row r="90" spans="2:9" ht="18.75">
      <c r="B90" s="8" t="s">
        <v>179</v>
      </c>
      <c r="I90" s="7"/>
    </row>
    <row r="91" ht="16.5" thickBot="1"/>
    <row r="92" spans="2:9" ht="21" thickBot="1">
      <c r="B92" s="3" t="s">
        <v>35</v>
      </c>
      <c r="I92" s="7"/>
    </row>
    <row r="93" ht="15.75">
      <c r="I93" s="7"/>
    </row>
    <row r="94" spans="1:9" ht="15.75">
      <c r="A94" s="1">
        <v>1</v>
      </c>
      <c r="B94" s="2" t="s">
        <v>17</v>
      </c>
      <c r="C94" s="2" t="s">
        <v>38</v>
      </c>
      <c r="D94" s="2">
        <f>123+172+169+237</f>
        <v>701</v>
      </c>
      <c r="E94" s="2">
        <f>150+177+179+198</f>
        <v>704</v>
      </c>
      <c r="H94" s="2">
        <f aca="true" t="shared" si="5" ref="H94:H99">D94+E94+F94+G94</f>
        <v>1405</v>
      </c>
      <c r="I94" s="7"/>
    </row>
    <row r="95" spans="2:9" ht="15.75">
      <c r="B95" s="2" t="s">
        <v>76</v>
      </c>
      <c r="D95" s="2">
        <f>125+167+182+188</f>
        <v>662</v>
      </c>
      <c r="E95" s="2">
        <f>195+153+164+150</f>
        <v>662</v>
      </c>
      <c r="H95" s="2">
        <f t="shared" si="5"/>
        <v>1324</v>
      </c>
      <c r="I95" s="7"/>
    </row>
    <row r="96" spans="2:10" ht="15.75">
      <c r="B96" s="2" t="s">
        <v>39</v>
      </c>
      <c r="D96" s="2">
        <f>165+176+162+181</f>
        <v>684</v>
      </c>
      <c r="E96" s="2">
        <f>149+190+157+177</f>
        <v>673</v>
      </c>
      <c r="H96" s="2">
        <f t="shared" si="5"/>
        <v>1357</v>
      </c>
      <c r="I96" s="7">
        <f>H94+H95+H96</f>
        <v>4086</v>
      </c>
      <c r="J96" s="2">
        <f>I96/24</f>
        <v>170.25</v>
      </c>
    </row>
    <row r="97" spans="1:9" ht="15.75">
      <c r="A97" s="1">
        <v>2</v>
      </c>
      <c r="B97" s="2" t="s">
        <v>89</v>
      </c>
      <c r="C97" s="2" t="s">
        <v>86</v>
      </c>
      <c r="D97" s="2">
        <f>134+165+159+206</f>
        <v>664</v>
      </c>
      <c r="E97" s="2">
        <f>166+155+148+167</f>
        <v>636</v>
      </c>
      <c r="H97" s="2">
        <f t="shared" si="5"/>
        <v>1300</v>
      </c>
      <c r="I97" s="7"/>
    </row>
    <row r="98" spans="2:9" ht="15.75">
      <c r="B98" s="2" t="s">
        <v>90</v>
      </c>
      <c r="D98" s="2">
        <f>153+203+171+143</f>
        <v>670</v>
      </c>
      <c r="E98" s="2">
        <f>174+177+135+159</f>
        <v>645</v>
      </c>
      <c r="H98" s="2">
        <f t="shared" si="5"/>
        <v>1315</v>
      </c>
      <c r="I98" s="7"/>
    </row>
    <row r="99" spans="2:10" ht="15.75">
      <c r="B99" s="2" t="s">
        <v>91</v>
      </c>
      <c r="D99" s="2">
        <f>209+158+161+148</f>
        <v>676</v>
      </c>
      <c r="E99" s="2">
        <f>168+159+167+189</f>
        <v>683</v>
      </c>
      <c r="H99" s="2">
        <f t="shared" si="5"/>
        <v>1359</v>
      </c>
      <c r="I99" s="7">
        <f>H97+H98+H99</f>
        <v>3974</v>
      </c>
      <c r="J99" s="2">
        <f>I99/24</f>
        <v>165.58333333333334</v>
      </c>
    </row>
    <row r="100" spans="1:9" ht="15.75">
      <c r="A100" s="1">
        <v>3</v>
      </c>
      <c r="B100" s="2" t="s">
        <v>37</v>
      </c>
      <c r="C100" s="2" t="s">
        <v>2</v>
      </c>
      <c r="D100" s="2">
        <f>149+194+188+160</f>
        <v>691</v>
      </c>
      <c r="E100" s="2">
        <f>165+203+147+235</f>
        <v>750</v>
      </c>
      <c r="H100" s="2">
        <f aca="true" t="shared" si="6" ref="H100:H139">D100+E100+F100+G100</f>
        <v>1441</v>
      </c>
      <c r="I100" s="7"/>
    </row>
    <row r="101" spans="2:9" ht="15.75">
      <c r="B101" s="2" t="s">
        <v>40</v>
      </c>
      <c r="D101" s="2">
        <f>155+144+153+185</f>
        <v>637</v>
      </c>
      <c r="E101" s="2">
        <f>188+190+198+172</f>
        <v>748</v>
      </c>
      <c r="H101" s="2">
        <f t="shared" si="6"/>
        <v>1385</v>
      </c>
      <c r="I101" s="7"/>
    </row>
    <row r="102" spans="2:9" ht="15.75">
      <c r="B102" s="2" t="s">
        <v>183</v>
      </c>
      <c r="E102" s="2">
        <f>154+131+142+165</f>
        <v>592</v>
      </c>
      <c r="H102" s="2">
        <f t="shared" si="6"/>
        <v>592</v>
      </c>
      <c r="I102" s="7"/>
    </row>
    <row r="103" spans="2:10" ht="15.75">
      <c r="B103" s="2" t="s">
        <v>172</v>
      </c>
      <c r="D103" s="2">
        <f>159+172+118+124</f>
        <v>573</v>
      </c>
      <c r="H103" s="2">
        <f t="shared" si="6"/>
        <v>573</v>
      </c>
      <c r="I103" s="7">
        <f>H100+H101+H103+H102</f>
        <v>3991</v>
      </c>
      <c r="J103" s="2">
        <f>I103/24</f>
        <v>166.29166666666666</v>
      </c>
    </row>
    <row r="104" spans="1:9" ht="15.75">
      <c r="A104" s="1">
        <v>4</v>
      </c>
      <c r="B104" s="2" t="s">
        <v>49</v>
      </c>
      <c r="C104" s="2" t="s">
        <v>44</v>
      </c>
      <c r="D104" s="2">
        <f>151+181+142+154</f>
        <v>628</v>
      </c>
      <c r="E104" s="2">
        <f>166+148+189+137</f>
        <v>640</v>
      </c>
      <c r="H104" s="2">
        <f t="shared" si="6"/>
        <v>1268</v>
      </c>
      <c r="I104" s="7"/>
    </row>
    <row r="105" spans="2:9" ht="15.75">
      <c r="B105" s="2" t="s">
        <v>143</v>
      </c>
      <c r="D105" s="2">
        <f>138+178+116+176</f>
        <v>608</v>
      </c>
      <c r="H105" s="2">
        <f t="shared" si="6"/>
        <v>608</v>
      </c>
      <c r="I105" s="7"/>
    </row>
    <row r="106" spans="2:9" ht="15.75">
      <c r="B106" s="2" t="s">
        <v>182</v>
      </c>
      <c r="E106" s="2">
        <f>108+88+161+115</f>
        <v>472</v>
      </c>
      <c r="H106" s="2">
        <f t="shared" si="6"/>
        <v>472</v>
      </c>
      <c r="I106" s="7"/>
    </row>
    <row r="107" spans="2:10" ht="15.75">
      <c r="B107" s="2" t="s">
        <v>144</v>
      </c>
      <c r="D107" s="2">
        <f>235+166+163+203</f>
        <v>767</v>
      </c>
      <c r="E107" s="2">
        <f>172+176+164+182</f>
        <v>694</v>
      </c>
      <c r="H107" s="2">
        <f t="shared" si="6"/>
        <v>1461</v>
      </c>
      <c r="I107" s="7">
        <f>H104+H105+H107+H106</f>
        <v>3809</v>
      </c>
      <c r="J107" s="2">
        <f>I107/24</f>
        <v>158.70833333333334</v>
      </c>
    </row>
    <row r="108" spans="1:9" ht="15.75">
      <c r="A108" s="1">
        <v>5</v>
      </c>
      <c r="B108" s="2" t="s">
        <v>52</v>
      </c>
      <c r="C108" s="2" t="s">
        <v>5</v>
      </c>
      <c r="D108" s="2">
        <f>167+188+129+171</f>
        <v>655</v>
      </c>
      <c r="E108" s="2">
        <f>167+149+155+150</f>
        <v>621</v>
      </c>
      <c r="H108" s="2">
        <f t="shared" si="6"/>
        <v>1276</v>
      </c>
      <c r="I108" s="7"/>
    </row>
    <row r="109" spans="2:9" ht="15.75">
      <c r="B109" s="2" t="s">
        <v>51</v>
      </c>
      <c r="D109" s="2">
        <f>164+158+180+168</f>
        <v>670</v>
      </c>
      <c r="E109" s="2">
        <f>170+167+178+146</f>
        <v>661</v>
      </c>
      <c r="H109" s="2">
        <f t="shared" si="6"/>
        <v>1331</v>
      </c>
      <c r="I109" s="7"/>
    </row>
    <row r="110" spans="2:10" ht="15.75">
      <c r="B110" s="2" t="s">
        <v>42</v>
      </c>
      <c r="D110" s="2">
        <f>160+123+120+170</f>
        <v>573</v>
      </c>
      <c r="E110" s="2">
        <f>167+145+134+151</f>
        <v>597</v>
      </c>
      <c r="H110" s="2">
        <f t="shared" si="6"/>
        <v>1170</v>
      </c>
      <c r="I110" s="7">
        <f>H108+H109+H110</f>
        <v>3777</v>
      </c>
      <c r="J110" s="2">
        <f>I110/24</f>
        <v>157.375</v>
      </c>
    </row>
    <row r="111" spans="1:9" ht="15.75">
      <c r="A111" s="1">
        <v>6</v>
      </c>
      <c r="B111" s="2" t="s">
        <v>46</v>
      </c>
      <c r="C111" s="2" t="s">
        <v>22</v>
      </c>
      <c r="D111" s="2">
        <f>170+133+161+172</f>
        <v>636</v>
      </c>
      <c r="E111" s="2">
        <f>143+160+167+178</f>
        <v>648</v>
      </c>
      <c r="H111" s="2">
        <f t="shared" si="6"/>
        <v>1284</v>
      </c>
      <c r="I111" s="7"/>
    </row>
    <row r="112" spans="2:9" ht="15.75">
      <c r="B112" s="2" t="s">
        <v>47</v>
      </c>
      <c r="D112" s="2">
        <f>159+138+151+145</f>
        <v>593</v>
      </c>
      <c r="E112" s="2">
        <f>155+118+148+116</f>
        <v>537</v>
      </c>
      <c r="H112" s="2">
        <f t="shared" si="6"/>
        <v>1130</v>
      </c>
      <c r="I112" s="7"/>
    </row>
    <row r="113" spans="2:10" ht="15.75">
      <c r="B113" s="2" t="s">
        <v>43</v>
      </c>
      <c r="D113" s="2">
        <f>157+122+122+178</f>
        <v>579</v>
      </c>
      <c r="E113" s="2">
        <f>198+180+162+184</f>
        <v>724</v>
      </c>
      <c r="H113" s="2">
        <f t="shared" si="6"/>
        <v>1303</v>
      </c>
      <c r="I113" s="7">
        <f>H111+H112+H113</f>
        <v>3717</v>
      </c>
      <c r="J113" s="2">
        <f>I113/24</f>
        <v>154.875</v>
      </c>
    </row>
    <row r="114" spans="1:9" ht="15.75">
      <c r="A114" s="1">
        <v>7</v>
      </c>
      <c r="B114" s="2" t="s">
        <v>80</v>
      </c>
      <c r="C114" s="2" t="s">
        <v>2</v>
      </c>
      <c r="D114" s="2">
        <f>118+126+130+109</f>
        <v>483</v>
      </c>
      <c r="H114" s="2">
        <f t="shared" si="6"/>
        <v>483</v>
      </c>
      <c r="I114" s="7"/>
    </row>
    <row r="115" spans="2:9" ht="15.75">
      <c r="B115" s="2" t="s">
        <v>81</v>
      </c>
      <c r="E115" s="2">
        <f>168+129+157+157</f>
        <v>611</v>
      </c>
      <c r="H115" s="2">
        <f t="shared" si="6"/>
        <v>611</v>
      </c>
      <c r="I115" s="7"/>
    </row>
    <row r="116" spans="2:9" ht="15.75">
      <c r="B116" s="2" t="s">
        <v>41</v>
      </c>
      <c r="D116" s="2">
        <f>164+187+149+151</f>
        <v>651</v>
      </c>
      <c r="E116" s="2">
        <f>188+175+164+182</f>
        <v>709</v>
      </c>
      <c r="H116" s="2">
        <f t="shared" si="6"/>
        <v>1360</v>
      </c>
      <c r="I116" s="7"/>
    </row>
    <row r="117" spans="2:10" ht="15.75">
      <c r="B117" s="2" t="s">
        <v>82</v>
      </c>
      <c r="D117" s="2">
        <f>160+158+133+141</f>
        <v>592</v>
      </c>
      <c r="E117" s="2">
        <f>171+123+142+149</f>
        <v>585</v>
      </c>
      <c r="H117" s="2">
        <f t="shared" si="6"/>
        <v>1177</v>
      </c>
      <c r="I117" s="7">
        <f>H115+H116+H117+H114</f>
        <v>3631</v>
      </c>
      <c r="J117" s="2">
        <f>I117/24</f>
        <v>151.29166666666666</v>
      </c>
    </row>
    <row r="118" spans="1:10" ht="15.75">
      <c r="A118" s="13">
        <v>8</v>
      </c>
      <c r="B118" s="14" t="s">
        <v>77</v>
      </c>
      <c r="C118" s="14" t="s">
        <v>16</v>
      </c>
      <c r="D118" s="14">
        <f>119+144+180+153</f>
        <v>596</v>
      </c>
      <c r="E118" s="14">
        <f>225+137+130+147</f>
        <v>639</v>
      </c>
      <c r="F118" s="14"/>
      <c r="G118" s="14"/>
      <c r="H118" s="14">
        <f t="shared" si="6"/>
        <v>1235</v>
      </c>
      <c r="I118" s="15"/>
      <c r="J118" s="14"/>
    </row>
    <row r="119" spans="1:10" ht="15.75">
      <c r="A119" s="13"/>
      <c r="B119" s="14" t="s">
        <v>78</v>
      </c>
      <c r="C119" s="14"/>
      <c r="D119" s="14">
        <f>183+162+168+157</f>
        <v>670</v>
      </c>
      <c r="E119" s="14">
        <f>111+135+141+135</f>
        <v>522</v>
      </c>
      <c r="F119" s="14"/>
      <c r="G119" s="14"/>
      <c r="H119" s="14">
        <f t="shared" si="6"/>
        <v>1192</v>
      </c>
      <c r="I119" s="15"/>
      <c r="J119" s="14"/>
    </row>
    <row r="120" spans="1:11" ht="15.75">
      <c r="A120" s="13"/>
      <c r="B120" s="14" t="s">
        <v>79</v>
      </c>
      <c r="C120" s="14"/>
      <c r="D120" s="14">
        <f>146+127+167+158</f>
        <v>598</v>
      </c>
      <c r="E120" s="14">
        <f>145+152+160+113</f>
        <v>570</v>
      </c>
      <c r="F120" s="14"/>
      <c r="G120" s="14"/>
      <c r="H120" s="14">
        <f t="shared" si="6"/>
        <v>1168</v>
      </c>
      <c r="I120" s="15">
        <f>H118+H119+H120</f>
        <v>3595</v>
      </c>
      <c r="J120" s="14">
        <f>I120/24</f>
        <v>149.79166666666666</v>
      </c>
      <c r="K120" s="2"/>
    </row>
    <row r="121" spans="1:11" ht="15.75">
      <c r="A121" s="1">
        <v>9</v>
      </c>
      <c r="B121" s="2" t="s">
        <v>85</v>
      </c>
      <c r="C121" s="2" t="s">
        <v>86</v>
      </c>
      <c r="D121" s="2">
        <f>157+151+162+168</f>
        <v>638</v>
      </c>
      <c r="E121" s="2">
        <f>172+145+177+179</f>
        <v>673</v>
      </c>
      <c r="H121" s="2">
        <f t="shared" si="6"/>
        <v>1311</v>
      </c>
      <c r="I121" s="7"/>
      <c r="K121" s="2"/>
    </row>
    <row r="122" spans="2:11" ht="15.75">
      <c r="B122" s="2" t="s">
        <v>87</v>
      </c>
      <c r="D122" s="2">
        <f>127+121+163+155</f>
        <v>566</v>
      </c>
      <c r="E122" s="2">
        <f>171+146+163+190</f>
        <v>670</v>
      </c>
      <c r="H122" s="2">
        <f t="shared" si="6"/>
        <v>1236</v>
      </c>
      <c r="I122" s="7"/>
      <c r="K122" s="2"/>
    </row>
    <row r="123" spans="2:11" ht="15.75">
      <c r="B123" s="2" t="s">
        <v>88</v>
      </c>
      <c r="D123" s="2">
        <f>111+127+109+146</f>
        <v>493</v>
      </c>
      <c r="E123" s="2">
        <f>114+136+126+145</f>
        <v>521</v>
      </c>
      <c r="H123" s="2">
        <f t="shared" si="6"/>
        <v>1014</v>
      </c>
      <c r="I123" s="7">
        <f>H121+H122+H123</f>
        <v>3561</v>
      </c>
      <c r="J123" s="2">
        <f>I123/24</f>
        <v>148.375</v>
      </c>
      <c r="K123" s="2"/>
    </row>
    <row r="124" spans="1:11" ht="15.75">
      <c r="A124" s="1">
        <v>10</v>
      </c>
      <c r="B124" s="2" t="s">
        <v>141</v>
      </c>
      <c r="C124" s="2" t="s">
        <v>44</v>
      </c>
      <c r="D124" s="2">
        <f>162+118+159+158</f>
        <v>597</v>
      </c>
      <c r="E124" s="2">
        <f>151+166+140+167</f>
        <v>624</v>
      </c>
      <c r="H124" s="2">
        <f t="shared" si="6"/>
        <v>1221</v>
      </c>
      <c r="I124" s="7"/>
      <c r="K124" s="2"/>
    </row>
    <row r="125" spans="2:11" ht="15.75">
      <c r="B125" s="2" t="s">
        <v>142</v>
      </c>
      <c r="D125" s="2">
        <f>92+137+132+138</f>
        <v>499</v>
      </c>
      <c r="E125" s="2">
        <f>168+133+139+125</f>
        <v>565</v>
      </c>
      <c r="H125" s="2">
        <f t="shared" si="6"/>
        <v>1064</v>
      </c>
      <c r="I125" s="7"/>
      <c r="K125" s="2"/>
    </row>
    <row r="126" spans="2:11" ht="15.75">
      <c r="B126" s="2" t="s">
        <v>50</v>
      </c>
      <c r="D126" s="2">
        <f>141+147+115+158</f>
        <v>561</v>
      </c>
      <c r="E126" s="2">
        <f>139+154+144+156</f>
        <v>593</v>
      </c>
      <c r="H126" s="2">
        <f t="shared" si="6"/>
        <v>1154</v>
      </c>
      <c r="I126" s="7">
        <f>H124+H125+H126</f>
        <v>3439</v>
      </c>
      <c r="J126" s="2">
        <f>I126/24</f>
        <v>143.29166666666666</v>
      </c>
      <c r="K126" s="2"/>
    </row>
    <row r="127" spans="1:11" ht="15.75">
      <c r="A127" s="1">
        <v>11</v>
      </c>
      <c r="B127" s="2" t="s">
        <v>83</v>
      </c>
      <c r="C127" s="2" t="s">
        <v>5</v>
      </c>
      <c r="D127" s="2">
        <f>131+140+126+129</f>
        <v>526</v>
      </c>
      <c r="E127" s="2">
        <f>125+130+122+101</f>
        <v>478</v>
      </c>
      <c r="H127" s="2">
        <f t="shared" si="6"/>
        <v>1004</v>
      </c>
      <c r="I127" s="7"/>
      <c r="K127" s="2"/>
    </row>
    <row r="128" spans="2:11" ht="15.75">
      <c r="B128" s="2" t="s">
        <v>84</v>
      </c>
      <c r="D128" s="2">
        <f>110+105+125+144</f>
        <v>484</v>
      </c>
      <c r="E128" s="2">
        <f>156+124+133+180</f>
        <v>593</v>
      </c>
      <c r="H128" s="2">
        <f t="shared" si="6"/>
        <v>1077</v>
      </c>
      <c r="I128" s="7"/>
      <c r="K128" s="2"/>
    </row>
    <row r="129" spans="2:11" ht="15.75">
      <c r="B129" s="2" t="s">
        <v>53</v>
      </c>
      <c r="C129" s="2" t="s">
        <v>6</v>
      </c>
      <c r="D129" s="2">
        <f>113+126+102+125</f>
        <v>466</v>
      </c>
      <c r="E129" s="2">
        <f>183+169+165+155</f>
        <v>672</v>
      </c>
      <c r="H129" s="2">
        <f t="shared" si="6"/>
        <v>1138</v>
      </c>
      <c r="I129" s="7">
        <f>H127+H128+H129</f>
        <v>3219</v>
      </c>
      <c r="J129" s="4">
        <f>I129/24</f>
        <v>134.125</v>
      </c>
      <c r="K129" s="2"/>
    </row>
    <row r="130" spans="1:11" ht="15.75">
      <c r="A130" s="1">
        <v>12</v>
      </c>
      <c r="B130" s="2" t="s">
        <v>148</v>
      </c>
      <c r="C130" s="2" t="s">
        <v>44</v>
      </c>
      <c r="D130" s="2">
        <f>180+151+120+119</f>
        <v>570</v>
      </c>
      <c r="H130" s="2">
        <f t="shared" si="6"/>
        <v>570</v>
      </c>
      <c r="I130" s="7"/>
      <c r="K130" s="2"/>
    </row>
    <row r="131" spans="2:11" ht="15.75">
      <c r="B131" s="2" t="s">
        <v>149</v>
      </c>
      <c r="D131" s="2">
        <f>105+89+122+97</f>
        <v>413</v>
      </c>
      <c r="E131" s="2">
        <f>126+166+143+152</f>
        <v>587</v>
      </c>
      <c r="H131" s="2">
        <f t="shared" si="6"/>
        <v>1000</v>
      </c>
      <c r="I131" s="7"/>
      <c r="K131" s="2"/>
    </row>
    <row r="132" spans="2:11" ht="15.75">
      <c r="B132" s="2" t="s">
        <v>181</v>
      </c>
      <c r="E132" s="2">
        <f>151+128+103+121</f>
        <v>503</v>
      </c>
      <c r="H132" s="2">
        <f t="shared" si="6"/>
        <v>503</v>
      </c>
      <c r="I132" s="7"/>
      <c r="K132" s="2"/>
    </row>
    <row r="133" spans="1:10" ht="15.75">
      <c r="A133" s="1">
        <v>13</v>
      </c>
      <c r="B133" s="2" t="s">
        <v>150</v>
      </c>
      <c r="D133" s="2">
        <f>87+129+117+105</f>
        <v>438</v>
      </c>
      <c r="E133" s="2">
        <f>120+129+122+97</f>
        <v>468</v>
      </c>
      <c r="H133" s="2">
        <f t="shared" si="6"/>
        <v>906</v>
      </c>
      <c r="I133" s="7">
        <f>H130+H131+H133+H132</f>
        <v>2979</v>
      </c>
      <c r="J133" s="2">
        <f>I133/24</f>
        <v>124.125</v>
      </c>
    </row>
    <row r="134" spans="2:9" ht="15.75">
      <c r="B134" s="2" t="s">
        <v>154</v>
      </c>
      <c r="C134" s="2" t="s">
        <v>38</v>
      </c>
      <c r="D134" s="2">
        <f>121+125+146+168</f>
        <v>560</v>
      </c>
      <c r="E134" s="2">
        <f>114+114+164+149</f>
        <v>541</v>
      </c>
      <c r="H134" s="2">
        <f t="shared" si="6"/>
        <v>1101</v>
      </c>
      <c r="I134" s="7"/>
    </row>
    <row r="135" spans="2:9" ht="15.75">
      <c r="B135" s="2" t="s">
        <v>155</v>
      </c>
      <c r="D135" s="2">
        <f>109+110+108+105</f>
        <v>432</v>
      </c>
      <c r="E135" s="2">
        <f>99+117+124+117</f>
        <v>457</v>
      </c>
      <c r="H135" s="2">
        <f t="shared" si="6"/>
        <v>889</v>
      </c>
      <c r="I135" s="7"/>
    </row>
    <row r="136" spans="2:10" ht="15.75">
      <c r="B136" s="2" t="s">
        <v>156</v>
      </c>
      <c r="D136" s="2">
        <f>153+114+97+130</f>
        <v>494</v>
      </c>
      <c r="E136" s="2">
        <f>106+107+100+106</f>
        <v>419</v>
      </c>
      <c r="H136" s="2">
        <f t="shared" si="6"/>
        <v>913</v>
      </c>
      <c r="I136" s="7">
        <f>H134+H135+H136</f>
        <v>2903</v>
      </c>
      <c r="J136" s="4">
        <f>I136/24</f>
        <v>120.95833333333333</v>
      </c>
    </row>
    <row r="137" spans="1:9" ht="15.75">
      <c r="A137" s="1">
        <v>14</v>
      </c>
      <c r="B137" s="2" t="s">
        <v>151</v>
      </c>
      <c r="C137" s="2" t="s">
        <v>44</v>
      </c>
      <c r="D137" s="2">
        <f>131+98+159+113</f>
        <v>501</v>
      </c>
      <c r="H137" s="2">
        <f t="shared" si="6"/>
        <v>501</v>
      </c>
      <c r="I137" s="7"/>
    </row>
    <row r="138" spans="2:9" ht="15.75">
      <c r="B138" s="2" t="s">
        <v>152</v>
      </c>
      <c r="D138" s="2">
        <f>116+106+141+149</f>
        <v>512</v>
      </c>
      <c r="E138" s="2">
        <f>132+100+97+192</f>
        <v>521</v>
      </c>
      <c r="H138" s="2">
        <f t="shared" si="6"/>
        <v>1033</v>
      </c>
      <c r="I138" s="7"/>
    </row>
    <row r="139" spans="2:10" ht="15.75">
      <c r="B139" s="2" t="s">
        <v>153</v>
      </c>
      <c r="D139" s="2">
        <f>113+106+134+112</f>
        <v>465</v>
      </c>
      <c r="H139" s="2">
        <f t="shared" si="6"/>
        <v>465</v>
      </c>
      <c r="I139" s="7">
        <f>H137+H138+H139</f>
        <v>1999</v>
      </c>
      <c r="J139" s="2">
        <f>I139/16</f>
        <v>124.9375</v>
      </c>
    </row>
    <row r="140" ht="18.75">
      <c r="B140" s="8" t="s">
        <v>180</v>
      </c>
    </row>
    <row r="142" ht="16.5" thickBot="1"/>
    <row r="143" spans="2:9" ht="21" thickBot="1">
      <c r="B143" s="3" t="s">
        <v>54</v>
      </c>
      <c r="I143" s="7"/>
    </row>
    <row r="144" ht="15.75">
      <c r="I144" s="7"/>
    </row>
    <row r="145" spans="1:9" ht="15.75">
      <c r="A145" s="1">
        <v>1</v>
      </c>
      <c r="B145" s="2" t="s">
        <v>92</v>
      </c>
      <c r="C145" s="2" t="s">
        <v>6</v>
      </c>
      <c r="D145" s="2">
        <f>181+172+206+215</f>
        <v>774</v>
      </c>
      <c r="E145" s="2">
        <f>134+233+169+199</f>
        <v>735</v>
      </c>
      <c r="H145" s="2">
        <f aca="true" t="shared" si="7" ref="H145:H161">D145+E145+F145+G145</f>
        <v>1509</v>
      </c>
      <c r="I145" s="7"/>
    </row>
    <row r="146" spans="2:9" ht="15.75">
      <c r="B146" s="2" t="s">
        <v>56</v>
      </c>
      <c r="C146" s="2" t="s">
        <v>22</v>
      </c>
      <c r="D146" s="2">
        <f>194+222+181+196</f>
        <v>793</v>
      </c>
      <c r="E146" s="2">
        <f>247+204+244+233</f>
        <v>928</v>
      </c>
      <c r="H146" s="2">
        <f t="shared" si="7"/>
        <v>1721</v>
      </c>
      <c r="I146" s="7"/>
    </row>
    <row r="147" spans="2:10" ht="15.75">
      <c r="B147" s="2" t="s">
        <v>57</v>
      </c>
      <c r="C147" s="2" t="s">
        <v>93</v>
      </c>
      <c r="D147" s="2">
        <f>168+169+116+145</f>
        <v>598</v>
      </c>
      <c r="E147" s="2">
        <f>193+168+165+152</f>
        <v>678</v>
      </c>
      <c r="H147" s="2">
        <f t="shared" si="7"/>
        <v>1276</v>
      </c>
      <c r="I147" s="7">
        <f>H145+H146+H147</f>
        <v>4506</v>
      </c>
      <c r="J147" s="2">
        <f>I147/24</f>
        <v>187.75</v>
      </c>
    </row>
    <row r="148" spans="1:9" ht="15.75">
      <c r="A148" s="1">
        <v>2</v>
      </c>
      <c r="B148" s="2" t="s">
        <v>58</v>
      </c>
      <c r="C148" s="2" t="s">
        <v>5</v>
      </c>
      <c r="D148" s="2">
        <f>242+166+173+170</f>
        <v>751</v>
      </c>
      <c r="E148" s="2">
        <f>143+133+139+154</f>
        <v>569</v>
      </c>
      <c r="H148" s="2">
        <f t="shared" si="7"/>
        <v>1320</v>
      </c>
      <c r="I148" s="7"/>
    </row>
    <row r="149" spans="2:9" ht="15.75">
      <c r="B149" s="2" t="s">
        <v>61</v>
      </c>
      <c r="D149" s="2">
        <f>181+195+153+144</f>
        <v>673</v>
      </c>
      <c r="E149" s="2">
        <f>134+151+179+148</f>
        <v>612</v>
      </c>
      <c r="H149" s="2">
        <f t="shared" si="7"/>
        <v>1285</v>
      </c>
      <c r="I149" s="7"/>
    </row>
    <row r="150" spans="2:10" ht="15.75">
      <c r="B150" s="2" t="s">
        <v>63</v>
      </c>
      <c r="D150" s="2">
        <f>235+155+127+180</f>
        <v>697</v>
      </c>
      <c r="E150" s="2">
        <f>177+170+156+191</f>
        <v>694</v>
      </c>
      <c r="H150" s="2">
        <f t="shared" si="7"/>
        <v>1391</v>
      </c>
      <c r="I150" s="7">
        <f>H148+H149+H150</f>
        <v>3996</v>
      </c>
      <c r="J150" s="2">
        <f>I150/24</f>
        <v>166.5</v>
      </c>
    </row>
    <row r="151" spans="1:10" ht="15.75">
      <c r="A151" s="13">
        <v>3</v>
      </c>
      <c r="B151" s="14" t="s">
        <v>96</v>
      </c>
      <c r="C151" s="14" t="s">
        <v>16</v>
      </c>
      <c r="D151" s="14">
        <f>227+181+150+166</f>
        <v>724</v>
      </c>
      <c r="E151" s="14">
        <f>143+155+182+159</f>
        <v>639</v>
      </c>
      <c r="F151" s="14"/>
      <c r="G151" s="14"/>
      <c r="H151" s="14">
        <f t="shared" si="7"/>
        <v>1363</v>
      </c>
      <c r="I151" s="15"/>
      <c r="J151" s="14"/>
    </row>
    <row r="152" spans="1:10" ht="15.75">
      <c r="A152" s="13"/>
      <c r="B152" s="14" t="s">
        <v>97</v>
      </c>
      <c r="C152" s="14"/>
      <c r="D152" s="14">
        <f>121+137+118+137</f>
        <v>513</v>
      </c>
      <c r="E152" s="14">
        <f>136+135+101+177</f>
        <v>549</v>
      </c>
      <c r="F152" s="14"/>
      <c r="G152" s="14"/>
      <c r="H152" s="14">
        <f t="shared" si="7"/>
        <v>1062</v>
      </c>
      <c r="I152" s="15"/>
      <c r="J152" s="14"/>
    </row>
    <row r="153" spans="1:10" ht="15.75">
      <c r="A153" s="13"/>
      <c r="B153" s="14" t="s">
        <v>98</v>
      </c>
      <c r="C153" s="14"/>
      <c r="D153" s="14"/>
      <c r="E153" s="14"/>
      <c r="F153" s="14"/>
      <c r="G153" s="14"/>
      <c r="H153" s="14">
        <f t="shared" si="7"/>
        <v>0</v>
      </c>
      <c r="I153" s="15"/>
      <c r="J153" s="14"/>
    </row>
    <row r="154" spans="1:10" ht="15.75">
      <c r="A154" s="13"/>
      <c r="B154" s="14" t="s">
        <v>99</v>
      </c>
      <c r="C154" s="14"/>
      <c r="D154" s="14">
        <f>186+192+145+155</f>
        <v>678</v>
      </c>
      <c r="E154" s="14">
        <f>195+181+175+143</f>
        <v>694</v>
      </c>
      <c r="F154" s="14"/>
      <c r="G154" s="14"/>
      <c r="H154" s="14">
        <f t="shared" si="7"/>
        <v>1372</v>
      </c>
      <c r="I154" s="15">
        <f>H152+H153+H154+H151</f>
        <v>3797</v>
      </c>
      <c r="J154" s="14">
        <f>I154/24</f>
        <v>158.20833333333334</v>
      </c>
    </row>
    <row r="155" spans="1:9" ht="15.75">
      <c r="A155" s="1">
        <v>4</v>
      </c>
      <c r="B155" s="2" t="s">
        <v>59</v>
      </c>
      <c r="C155" s="2" t="s">
        <v>2</v>
      </c>
      <c r="D155" s="2">
        <f>161+184+148+170</f>
        <v>663</v>
      </c>
      <c r="H155" s="2">
        <f t="shared" si="7"/>
        <v>663</v>
      </c>
      <c r="I155" s="7"/>
    </row>
    <row r="156" spans="2:9" ht="15.75">
      <c r="B156" s="2" t="s">
        <v>55</v>
      </c>
      <c r="D156" s="2">
        <f>147+164+206+176</f>
        <v>693</v>
      </c>
      <c r="E156" s="2">
        <f>176+181+184+133</f>
        <v>674</v>
      </c>
      <c r="H156" s="2">
        <f t="shared" si="7"/>
        <v>1367</v>
      </c>
      <c r="I156" s="7"/>
    </row>
    <row r="157" spans="2:8" ht="15.75">
      <c r="B157" s="2" t="s">
        <v>185</v>
      </c>
      <c r="E157" s="2">
        <f>128+119+132+103</f>
        <v>482</v>
      </c>
      <c r="H157" s="2">
        <f t="shared" si="7"/>
        <v>482</v>
      </c>
    </row>
    <row r="158" spans="2:10" ht="15.75">
      <c r="B158" s="2" t="s">
        <v>100</v>
      </c>
      <c r="D158" s="2">
        <f>132+137+150+172</f>
        <v>591</v>
      </c>
      <c r="E158" s="2">
        <f>133+158+165+192</f>
        <v>648</v>
      </c>
      <c r="H158" s="2">
        <f t="shared" si="7"/>
        <v>1239</v>
      </c>
      <c r="I158" s="7">
        <f>H155+H156+H158+H157</f>
        <v>3751</v>
      </c>
      <c r="J158" s="2">
        <f>I158/24</f>
        <v>156.29166666666666</v>
      </c>
    </row>
    <row r="159" spans="1:10" ht="15.75">
      <c r="A159" s="13">
        <v>5</v>
      </c>
      <c r="B159" s="14" t="s">
        <v>94</v>
      </c>
      <c r="C159" s="14" t="s">
        <v>16</v>
      </c>
      <c r="D159" s="14">
        <f>175+151+160+181</f>
        <v>667</v>
      </c>
      <c r="E159" s="14">
        <f>168+144+146+145</f>
        <v>603</v>
      </c>
      <c r="F159" s="14"/>
      <c r="G159" s="14"/>
      <c r="H159" s="14">
        <f t="shared" si="7"/>
        <v>1270</v>
      </c>
      <c r="I159" s="15"/>
      <c r="J159" s="14"/>
    </row>
    <row r="160" spans="1:10" ht="15.75">
      <c r="A160" s="13"/>
      <c r="B160" s="14" t="s">
        <v>45</v>
      </c>
      <c r="C160" s="14"/>
      <c r="D160" s="14">
        <f>109+174+142+129</f>
        <v>554</v>
      </c>
      <c r="E160" s="14">
        <f>177+168+144+146</f>
        <v>635</v>
      </c>
      <c r="F160" s="14"/>
      <c r="G160" s="14"/>
      <c r="H160" s="14">
        <f t="shared" si="7"/>
        <v>1189</v>
      </c>
      <c r="I160" s="15"/>
      <c r="J160" s="14"/>
    </row>
    <row r="161" spans="1:10" ht="15.75">
      <c r="A161" s="13"/>
      <c r="B161" s="14" t="s">
        <v>95</v>
      </c>
      <c r="C161" s="14"/>
      <c r="D161" s="14">
        <f>116+139+118+151</f>
        <v>524</v>
      </c>
      <c r="E161" s="14">
        <f>147+104+154+154</f>
        <v>559</v>
      </c>
      <c r="F161" s="14"/>
      <c r="G161" s="14"/>
      <c r="H161" s="14">
        <f t="shared" si="7"/>
        <v>1083</v>
      </c>
      <c r="I161" s="15">
        <f>H159+H160+H161</f>
        <v>3542</v>
      </c>
      <c r="J161" s="14">
        <f>I161/24</f>
        <v>147.58333333333334</v>
      </c>
    </row>
    <row r="162" spans="2:9" ht="18.75">
      <c r="B162" s="10" t="s">
        <v>184</v>
      </c>
      <c r="C162" s="5"/>
      <c r="D162" s="5"/>
      <c r="E162" s="5"/>
      <c r="F162" s="5"/>
      <c r="G162" s="5"/>
      <c r="H162" s="5"/>
      <c r="I162" s="7"/>
    </row>
    <row r="163" spans="2:9" ht="15.75">
      <c r="B163" s="9"/>
      <c r="I163" s="7"/>
    </row>
    <row r="164" ht="16.5" thickBot="1">
      <c r="I164" s="7"/>
    </row>
    <row r="165" spans="2:9" ht="21" thickBot="1">
      <c r="B165" s="3" t="s">
        <v>60</v>
      </c>
      <c r="I165" s="7"/>
    </row>
    <row r="166" ht="15.75">
      <c r="I166" s="7"/>
    </row>
    <row r="167" spans="1:9" ht="15.75">
      <c r="A167" s="1">
        <v>1</v>
      </c>
      <c r="B167" s="2" t="s">
        <v>62</v>
      </c>
      <c r="C167" s="2" t="s">
        <v>2</v>
      </c>
      <c r="D167" s="2">
        <f>213+183+192+140</f>
        <v>728</v>
      </c>
      <c r="E167" s="2">
        <f>169+165+174+140</f>
        <v>648</v>
      </c>
      <c r="H167" s="2">
        <f aca="true" t="shared" si="8" ref="H167:H175">D167+E167+F167+G167</f>
        <v>1376</v>
      </c>
      <c r="I167" s="7"/>
    </row>
    <row r="168" spans="2:9" ht="15.75">
      <c r="B168" s="2" t="s">
        <v>68</v>
      </c>
      <c r="C168" s="2" t="s">
        <v>10</v>
      </c>
      <c r="D168" s="2">
        <f>134+185+132+164</f>
        <v>615</v>
      </c>
      <c r="E168" s="2">
        <f>148+170+140+143</f>
        <v>601</v>
      </c>
      <c r="H168" s="2">
        <f t="shared" si="8"/>
        <v>1216</v>
      </c>
      <c r="I168" s="7"/>
    </row>
    <row r="169" spans="2:10" ht="15.75">
      <c r="B169" s="2" t="s">
        <v>112</v>
      </c>
      <c r="C169" s="2" t="s">
        <v>113</v>
      </c>
      <c r="D169" s="2">
        <f>145+110+149+126</f>
        <v>530</v>
      </c>
      <c r="E169" s="2">
        <f>142+169+157+167</f>
        <v>635</v>
      </c>
      <c r="H169" s="2">
        <f t="shared" si="8"/>
        <v>1165</v>
      </c>
      <c r="I169" s="7">
        <f>H167+H168+H169</f>
        <v>3757</v>
      </c>
      <c r="J169" s="2">
        <f>I169/24</f>
        <v>156.54166666666666</v>
      </c>
    </row>
    <row r="170" spans="1:9" ht="15.75">
      <c r="A170" s="1">
        <v>2</v>
      </c>
      <c r="B170" s="2" t="s">
        <v>117</v>
      </c>
      <c r="C170" s="2" t="s">
        <v>104</v>
      </c>
      <c r="D170" s="2">
        <f>124+140+159+159</f>
        <v>582</v>
      </c>
      <c r="E170" s="2">
        <f>120+165+127+148</f>
        <v>560</v>
      </c>
      <c r="H170" s="2">
        <f t="shared" si="8"/>
        <v>1142</v>
      </c>
      <c r="I170" s="7"/>
    </row>
    <row r="171" spans="2:9" ht="15.75">
      <c r="B171" s="2" t="s">
        <v>118</v>
      </c>
      <c r="C171" s="2" t="s">
        <v>119</v>
      </c>
      <c r="D171" s="2">
        <f>118+99+102+125</f>
        <v>444</v>
      </c>
      <c r="E171" s="2">
        <f>158+167+147+128</f>
        <v>600</v>
      </c>
      <c r="H171" s="2">
        <f t="shared" si="8"/>
        <v>1044</v>
      </c>
      <c r="I171" s="7"/>
    </row>
    <row r="172" spans="2:10" ht="15.75">
      <c r="B172" s="2" t="s">
        <v>120</v>
      </c>
      <c r="C172" s="2" t="s">
        <v>121</v>
      </c>
      <c r="D172" s="2">
        <f>184+198+170+177</f>
        <v>729</v>
      </c>
      <c r="E172" s="2">
        <f>167+215+200+162</f>
        <v>744</v>
      </c>
      <c r="H172" s="2">
        <f t="shared" si="8"/>
        <v>1473</v>
      </c>
      <c r="I172" s="7">
        <f>H170+H171+H172</f>
        <v>3659</v>
      </c>
      <c r="J172" s="2">
        <f>I172/24</f>
        <v>152.45833333333334</v>
      </c>
    </row>
    <row r="173" spans="1:9" ht="15.75">
      <c r="A173" s="1">
        <v>3</v>
      </c>
      <c r="B173" s="2" t="s">
        <v>145</v>
      </c>
      <c r="C173" s="2" t="s">
        <v>113</v>
      </c>
      <c r="D173" s="2">
        <f>114+152+158+177</f>
        <v>601</v>
      </c>
      <c r="E173" s="2">
        <f>98+136+131+173</f>
        <v>538</v>
      </c>
      <c r="H173" s="2">
        <f t="shared" si="8"/>
        <v>1139</v>
      </c>
      <c r="I173" s="7"/>
    </row>
    <row r="174" spans="2:9" ht="15.75">
      <c r="B174" s="2" t="s">
        <v>146</v>
      </c>
      <c r="D174" s="2">
        <f>116+128+75+122</f>
        <v>441</v>
      </c>
      <c r="E174" s="2">
        <f>118+146+171+109</f>
        <v>544</v>
      </c>
      <c r="H174" s="2">
        <f t="shared" si="8"/>
        <v>985</v>
      </c>
      <c r="I174" s="7"/>
    </row>
    <row r="175" spans="2:10" ht="15.75">
      <c r="B175" s="2" t="s">
        <v>147</v>
      </c>
      <c r="C175" s="2" t="s">
        <v>2</v>
      </c>
      <c r="D175" s="2">
        <f>136+96+112+117</f>
        <v>461</v>
      </c>
      <c r="E175" s="2">
        <f>132+159+169+126</f>
        <v>586</v>
      </c>
      <c r="H175" s="2">
        <f t="shared" si="8"/>
        <v>1047</v>
      </c>
      <c r="I175" s="7">
        <f>H173+H174+H175</f>
        <v>3171</v>
      </c>
      <c r="J175" s="2">
        <f>I175/24</f>
        <v>132.125</v>
      </c>
    </row>
    <row r="176" spans="1:9" ht="15.75">
      <c r="A176" s="1">
        <v>4</v>
      </c>
      <c r="B176" s="2" t="s">
        <v>114</v>
      </c>
      <c r="C176" s="2" t="s">
        <v>5</v>
      </c>
      <c r="D176" s="2">
        <f>149+126+120+141</f>
        <v>536</v>
      </c>
      <c r="E176" s="2">
        <f>125+122+151+157</f>
        <v>555</v>
      </c>
      <c r="H176" s="2">
        <f aca="true" t="shared" si="9" ref="H176:H182">D176+E176+F176+G176</f>
        <v>1091</v>
      </c>
      <c r="I176" s="7"/>
    </row>
    <row r="177" spans="2:9" ht="15.75">
      <c r="B177" s="2" t="s">
        <v>115</v>
      </c>
      <c r="D177" s="2">
        <f>110+117+120+97</f>
        <v>444</v>
      </c>
      <c r="E177" s="2">
        <f>156+123+95+125</f>
        <v>499</v>
      </c>
      <c r="H177" s="2">
        <f t="shared" si="9"/>
        <v>943</v>
      </c>
      <c r="I177" s="7"/>
    </row>
    <row r="178" spans="2:9" ht="15.75">
      <c r="B178" s="2" t="s">
        <v>116</v>
      </c>
      <c r="D178" s="2">
        <f>94+123+130+100</f>
        <v>447</v>
      </c>
      <c r="H178" s="2">
        <f t="shared" si="9"/>
        <v>447</v>
      </c>
      <c r="I178" s="7"/>
    </row>
    <row r="179" spans="2:10" ht="15.75">
      <c r="B179" s="2" t="s">
        <v>64</v>
      </c>
      <c r="E179" s="2">
        <f>139+126+117+99</f>
        <v>481</v>
      </c>
      <c r="H179" s="2">
        <f t="shared" si="9"/>
        <v>481</v>
      </c>
      <c r="I179" s="7">
        <f>H177+H178+H179+H176</f>
        <v>2962</v>
      </c>
      <c r="J179" s="2">
        <f>I179/24</f>
        <v>123.41666666666667</v>
      </c>
    </row>
    <row r="180" spans="1:9" ht="15.75">
      <c r="A180" s="1">
        <v>5</v>
      </c>
      <c r="B180" s="2" t="s">
        <v>122</v>
      </c>
      <c r="C180" s="2" t="s">
        <v>44</v>
      </c>
      <c r="D180" s="2">
        <f>133+112+127+145</f>
        <v>517</v>
      </c>
      <c r="E180" s="2">
        <f>124+125+143+122</f>
        <v>514</v>
      </c>
      <c r="H180" s="2">
        <f t="shared" si="9"/>
        <v>1031</v>
      </c>
      <c r="I180" s="7"/>
    </row>
    <row r="181" spans="2:9" ht="15.75">
      <c r="B181" s="2" t="s">
        <v>123</v>
      </c>
      <c r="D181" s="2">
        <f>139+127+125+138</f>
        <v>529</v>
      </c>
      <c r="E181" s="2">
        <f>110+89+84+88</f>
        <v>371</v>
      </c>
      <c r="H181" s="2">
        <f t="shared" si="9"/>
        <v>900</v>
      </c>
      <c r="I181" s="7"/>
    </row>
    <row r="182" spans="2:10" ht="15.75">
      <c r="B182" s="2" t="s">
        <v>124</v>
      </c>
      <c r="D182" s="2">
        <f>116+101+88+109</f>
        <v>414</v>
      </c>
      <c r="E182" s="2">
        <f>89+113+70+73</f>
        <v>345</v>
      </c>
      <c r="H182" s="2">
        <f t="shared" si="9"/>
        <v>759</v>
      </c>
      <c r="I182" s="7">
        <f>H180+H181+H182</f>
        <v>2690</v>
      </c>
      <c r="J182" s="2">
        <f>I182/24</f>
        <v>112.08333333333333</v>
      </c>
    </row>
    <row r="183" spans="2:9" ht="18.75">
      <c r="B183" s="8" t="s">
        <v>186</v>
      </c>
      <c r="I183" s="7"/>
    </row>
    <row r="212" spans="2:9" ht="15.75">
      <c r="B212" s="11"/>
      <c r="C212" s="5"/>
      <c r="D212" s="5"/>
      <c r="E212" s="5"/>
      <c r="F212" s="5"/>
      <c r="G212" s="5"/>
      <c r="H212" s="5"/>
      <c r="I212" s="7"/>
    </row>
    <row r="213" spans="2:9" ht="15.75">
      <c r="B213" s="5"/>
      <c r="C213" s="5"/>
      <c r="D213" s="5"/>
      <c r="E213" s="5"/>
      <c r="F213" s="5"/>
      <c r="G213" s="5"/>
      <c r="H213" s="5"/>
      <c r="I213" s="7"/>
    </row>
    <row r="214" spans="2:9" ht="15.75">
      <c r="B214" s="5"/>
      <c r="C214" s="5"/>
      <c r="D214" s="5"/>
      <c r="E214" s="5"/>
      <c r="F214" s="5"/>
      <c r="G214" s="5"/>
      <c r="H214" s="5"/>
      <c r="I214" s="7"/>
    </row>
    <row r="215" spans="2:9" ht="15.75">
      <c r="B215" s="5"/>
      <c r="C215" s="5"/>
      <c r="D215" s="5"/>
      <c r="E215" s="5"/>
      <c r="F215" s="5"/>
      <c r="G215" s="5"/>
      <c r="H215" s="5"/>
      <c r="I215" s="7"/>
    </row>
    <row r="216" ht="15.75">
      <c r="I216" s="7"/>
    </row>
    <row r="239" spans="2:9" ht="15.75">
      <c r="B239" s="5"/>
      <c r="C239" s="5"/>
      <c r="D239" s="5"/>
      <c r="E239" s="5"/>
      <c r="F239" s="5"/>
      <c r="G239" s="5"/>
      <c r="H239" s="5"/>
      <c r="I239" s="7"/>
    </row>
    <row r="240" ht="15.75">
      <c r="I240" s="7"/>
    </row>
    <row r="241" ht="15.75">
      <c r="I241" s="7"/>
    </row>
    <row r="242" ht="15.75">
      <c r="I242" s="7"/>
    </row>
    <row r="243" ht="15.75">
      <c r="I243" s="7"/>
    </row>
    <row r="244" ht="15.75">
      <c r="I244" s="7"/>
    </row>
    <row r="245" ht="15.75">
      <c r="I245" s="7"/>
    </row>
    <row r="246" ht="15.75">
      <c r="I246" s="7"/>
    </row>
    <row r="247" ht="15.75">
      <c r="I247" s="7"/>
    </row>
    <row r="248" ht="15.75">
      <c r="I248" s="7"/>
    </row>
    <row r="250" ht="15.75">
      <c r="I250" s="4"/>
    </row>
    <row r="251" ht="15.75">
      <c r="I251" s="4"/>
    </row>
    <row r="252" ht="15.75">
      <c r="I252" s="4"/>
    </row>
    <row r="253" ht="15.75">
      <c r="I253" s="4"/>
    </row>
    <row r="254" ht="15.75">
      <c r="I254" s="4"/>
    </row>
    <row r="255" ht="15.75">
      <c r="I255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Bigalke</dc:creator>
  <cp:keywords/>
  <dc:description/>
  <cp:lastModifiedBy>lion</cp:lastModifiedBy>
  <cp:lastPrinted>2003-06-21T16:43:25Z</cp:lastPrinted>
  <dcterms:created xsi:type="dcterms:W3CDTF">2003-05-07T07:35:05Z</dcterms:created>
  <dcterms:modified xsi:type="dcterms:W3CDTF">2003-06-22T19:23:04Z</dcterms:modified>
  <cp:category/>
  <cp:version/>
  <cp:contentType/>
  <cp:contentStatus/>
</cp:coreProperties>
</file>